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drawings/drawing2.xml" ContentType="application/vnd.openxmlformats-officedocument.drawing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structions" sheetId="1" state="visible" r:id="rId1"/>
    <sheet xmlns:r="http://schemas.openxmlformats.org/officeDocument/2006/relationships" name="Sprint Setup" sheetId="2" state="visible" r:id="rId2"/>
    <sheet xmlns:r="http://schemas.openxmlformats.org/officeDocument/2006/relationships" name="Daily Burndown" sheetId="3" state="visible" r:id="rId3"/>
    <sheet xmlns:r="http://schemas.openxmlformats.org/officeDocument/2006/relationships" name="Sprint Backlog" sheetId="4" state="visible" r:id="rId4"/>
    <sheet xmlns:r="http://schemas.openxmlformats.org/officeDocument/2006/relationships" name="Blocker Tracker" sheetId="5" state="visible" r:id="rId5"/>
    <sheet xmlns:r="http://schemas.openxmlformats.org/officeDocument/2006/relationships" name="Velocity Tracker" sheetId="6" state="visible" r:id="rId6"/>
    <sheet xmlns:r="http://schemas.openxmlformats.org/officeDocument/2006/relationships" name="Compliance &amp; Audit" sheetId="7" state="visible" r:id="rId7"/>
    <sheet xmlns:r="http://schemas.openxmlformats.org/officeDocument/2006/relationships" name="KPI Summary" sheetId="8" state="visible" r:id="rId8"/>
    <sheet xmlns:r="http://schemas.openxmlformats.org/officeDocument/2006/relationships" name="Program Dashboard (SAFe)" sheetId="9" state="visible" r:id="rId9"/>
    <sheet xmlns:r="http://schemas.openxmlformats.org/officeDocument/2006/relationships" name="Retrospective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7">
    <font>
      <name val="Calibri"/>
      <family val="2"/>
      <color theme="1"/>
      <sz val="11"/>
      <scheme val="minor"/>
    </font>
    <font>
      <b val="1"/>
      <color rgb="001A365D"/>
      <sz val="16"/>
    </font>
    <font>
      <b val="1"/>
      <color rgb="002B6CB0"/>
      <sz val="13"/>
    </font>
    <font>
      <b val="1"/>
      <color rgb="001A365D"/>
      <sz val="11"/>
    </font>
    <font>
      <b val="1"/>
      <color rgb="001A365D"/>
      <sz val="12"/>
    </font>
    <font>
      <b val="1"/>
      <sz val="10"/>
    </font>
    <font>
      <i val="1"/>
      <sz val="9"/>
    </font>
    <font>
      <sz val="10"/>
    </font>
    <font>
      <b val="1"/>
      <color rgb="00FFFFFF"/>
      <sz val="11"/>
    </font>
    <font>
      <b val="1"/>
      <sz val="11"/>
    </font>
    <font>
      <b val="1"/>
      <color rgb="00FFFFFF"/>
      <sz val="10"/>
    </font>
    <font>
      <b val="1"/>
      <color rgb="009B2C2C"/>
    </font>
    <font>
      <b val="1"/>
      <color rgb="00FFFFFF"/>
      <sz val="14"/>
    </font>
    <font>
      <b val="1"/>
      <sz val="12"/>
    </font>
    <font>
      <b val="1"/>
      <color rgb="0022543D"/>
    </font>
    <font>
      <b val="1"/>
      <color rgb="002B6CB0"/>
    </font>
    <font>
      <b val="1"/>
      <color rgb="00744210"/>
    </font>
  </fonts>
  <fills count="12">
    <fill>
      <patternFill/>
    </fill>
    <fill>
      <patternFill patternType="gray125"/>
    </fill>
    <fill>
      <patternFill patternType="solid">
        <fgColor rgb="00E8F4FD"/>
        <bgColor rgb="00E8F4FD"/>
      </patternFill>
    </fill>
    <fill>
      <patternFill patternType="solid">
        <fgColor rgb="00FFC7CE"/>
        <bgColor rgb="00FFC7CE"/>
      </patternFill>
    </fill>
    <fill>
      <patternFill patternType="solid">
        <fgColor rgb="001A365D"/>
        <bgColor rgb="001A365D"/>
      </patternFill>
    </fill>
    <fill>
      <patternFill patternType="solid">
        <fgColor rgb="002B6CB0"/>
        <bgColor rgb="002B6CB0"/>
      </patternFill>
    </fill>
    <fill>
      <patternFill patternType="solid">
        <fgColor rgb="00C6EFCE"/>
        <bgColor rgb="00C6EFCE"/>
      </patternFill>
    </fill>
    <fill>
      <patternFill patternType="solid">
        <fgColor rgb="00FED7D7"/>
        <bgColor rgb="00FED7D7"/>
      </patternFill>
    </fill>
    <fill>
      <patternFill patternType="solid">
        <fgColor rgb="00FFEB9C"/>
        <bgColor rgb="00FFEB9C"/>
      </patternFill>
    </fill>
    <fill>
      <patternFill patternType="solid">
        <fgColor rgb="00FEEBC8"/>
        <bgColor rgb="00FEEBC8"/>
      </patternFill>
    </fill>
    <fill>
      <patternFill patternType="solid">
        <fgColor rgb="00E2E8F0"/>
        <bgColor rgb="00E2E8F0"/>
      </patternFill>
    </fill>
    <fill>
      <patternFill patternType="solid">
        <fgColor rgb="00BEE3F8"/>
        <bgColor rgb="00BEE3F8"/>
      </patternFill>
    </fill>
  </fills>
  <borders count="6">
    <border>
      <left/>
      <right/>
      <top/>
      <bottom/>
      <diagonal/>
    </border>
    <border>
      <left style="thin"/>
      <right style="thin"/>
      <top style="thin"/>
      <bottom style="thin"/>
    </border>
    <border>
      <left/>
      <right/>
      <top style="thin"/>
      <bottom/>
      <diagonal/>
    </border>
    <border>
      <left/>
      <right style="thin"/>
      <top style="thin"/>
      <bottom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</borders>
  <cellStyleXfs count="1">
    <xf numFmtId="0" fontId="0" fillId="0" borderId="0"/>
  </cellStyleXfs>
  <cellXfs count="40">
    <xf numFmtId="0" fontId="0" fillId="0" borderId="0" pivotButton="0" quotePrefix="0" xfId="0"/>
    <xf numFmtId="0" fontId="1" fillId="0" borderId="1" applyAlignment="1" pivotButton="0" quotePrefix="0" xfId="0">
      <alignment horizontal="center"/>
    </xf>
    <xf numFmtId="0" fontId="0" fillId="0" borderId="4" pivotButton="0" quotePrefix="0" xfId="0"/>
    <xf numFmtId="0" fontId="0" fillId="0" borderId="5" pivotButton="0" quotePrefix="0" xfId="0"/>
    <xf numFmtId="0" fontId="0" fillId="0" borderId="1" pivotButton="0" quotePrefix="0" xfId="0"/>
    <xf numFmtId="0" fontId="2" fillId="0" borderId="1" pivotButton="0" quotePrefix="0" xfId="0"/>
    <xf numFmtId="0" fontId="3" fillId="0" borderId="1" pivotButton="0" quotePrefix="0" xfId="0"/>
    <xf numFmtId="0" fontId="4" fillId="2" borderId="1" pivotButton="0" quotePrefix="0" xfId="0"/>
    <xf numFmtId="0" fontId="5" fillId="2" borderId="1" pivotButton="0" quotePrefix="0" xfId="0"/>
    <xf numFmtId="0" fontId="6" fillId="0" borderId="1" pivotButton="0" quotePrefix="0" xfId="0"/>
    <xf numFmtId="0" fontId="5" fillId="3" borderId="1" pivotButton="0" quotePrefix="0" xfId="0"/>
    <xf numFmtId="0" fontId="7" fillId="0" borderId="1" pivotButton="0" quotePrefix="0" xfId="0"/>
    <xf numFmtId="0" fontId="5" fillId="4" borderId="1" pivotButton="0" quotePrefix="0" xfId="0"/>
    <xf numFmtId="0" fontId="8" fillId="4" borderId="1" pivotButton="0" quotePrefix="0" xfId="0"/>
    <xf numFmtId="0" fontId="9" fillId="2" borderId="1" pivotButton="0" quotePrefix="0" xfId="0"/>
    <xf numFmtId="0" fontId="10" fillId="5" borderId="1" pivotButton="0" quotePrefix="0" xfId="0"/>
    <xf numFmtId="0" fontId="9" fillId="0" borderId="1" pivotButton="0" quotePrefix="0" xfId="0"/>
    <xf numFmtId="0" fontId="8" fillId="4" borderId="1" applyAlignment="1" pivotButton="0" quotePrefix="0" xfId="0">
      <alignment horizontal="center"/>
    </xf>
    <xf numFmtId="0" fontId="0" fillId="0" borderId="1" applyAlignment="1" pivotButton="0" quotePrefix="0" xfId="0">
      <alignment horizontal="center"/>
    </xf>
    <xf numFmtId="0" fontId="0" fillId="3" borderId="1" applyAlignment="1" pivotButton="0" quotePrefix="0" xfId="0">
      <alignment horizontal="center"/>
    </xf>
    <xf numFmtId="0" fontId="8" fillId="4" borderId="1" applyAlignment="1" pivotButton="0" quotePrefix="0" xfId="0">
      <alignment horizontal="center" wrapText="1"/>
    </xf>
    <xf numFmtId="0" fontId="0" fillId="0" borderId="1" applyAlignment="1" pivotButton="0" quotePrefix="0" xfId="0">
      <alignment horizontal="center" wrapText="1"/>
    </xf>
    <xf numFmtId="0" fontId="0" fillId="6" borderId="1" applyAlignment="1" pivotButton="0" quotePrefix="0" xfId="0">
      <alignment horizontal="center" wrapText="1"/>
    </xf>
    <xf numFmtId="0" fontId="0" fillId="7" borderId="1" applyAlignment="1" pivotButton="0" quotePrefix="0" xfId="0">
      <alignment horizontal="center" wrapText="1"/>
    </xf>
    <xf numFmtId="0" fontId="0" fillId="8" borderId="1" applyAlignment="1" pivotButton="0" quotePrefix="0" xfId="0">
      <alignment horizontal="center" wrapText="1"/>
    </xf>
    <xf numFmtId="0" fontId="0" fillId="9" borderId="1" applyAlignment="1" pivotButton="0" quotePrefix="0" xfId="0">
      <alignment horizontal="center" wrapText="1"/>
    </xf>
    <xf numFmtId="0" fontId="0" fillId="3" borderId="1" applyAlignment="1" pivotButton="0" quotePrefix="0" xfId="0">
      <alignment horizontal="center" wrapText="1"/>
    </xf>
    <xf numFmtId="0" fontId="11" fillId="3" borderId="1" applyAlignment="1" pivotButton="0" quotePrefix="0" xfId="0">
      <alignment horizontal="center" wrapText="1"/>
    </xf>
    <xf numFmtId="0" fontId="0" fillId="10" borderId="1" applyAlignment="1" pivotButton="0" quotePrefix="0" xfId="0">
      <alignment horizontal="center" wrapText="1"/>
    </xf>
    <xf numFmtId="0" fontId="0" fillId="8" borderId="1" applyAlignment="1" pivotButton="0" quotePrefix="0" xfId="0">
      <alignment horizontal="center"/>
    </xf>
    <xf numFmtId="0" fontId="0" fillId="6" borderId="1" applyAlignment="1" pivotButton="0" quotePrefix="0" xfId="0">
      <alignment horizontal="center"/>
    </xf>
    <xf numFmtId="0" fontId="12" fillId="4" borderId="1" applyAlignment="1" pivotButton="0" quotePrefix="0" xfId="0">
      <alignment horizontal="center"/>
    </xf>
    <xf numFmtId="0" fontId="9" fillId="6" borderId="1" pivotButton="0" quotePrefix="0" xfId="0"/>
    <xf numFmtId="0" fontId="13" fillId="0" borderId="1" pivotButton="0" quotePrefix="0" xfId="0"/>
    <xf numFmtId="0" fontId="0" fillId="11" borderId="1" applyAlignment="1" pivotButton="0" quotePrefix="0" xfId="0">
      <alignment horizontal="center" wrapText="1"/>
    </xf>
    <xf numFmtId="0" fontId="0" fillId="3" borderId="1" pivotButton="0" quotePrefix="0" xfId="0"/>
    <xf numFmtId="0" fontId="0" fillId="8" borderId="1" pivotButton="0" quotePrefix="0" xfId="0"/>
    <xf numFmtId="0" fontId="14" fillId="0" borderId="1" pivotButton="0" quotePrefix="0" xfId="0"/>
    <xf numFmtId="0" fontId="15" fillId="0" borderId="1" pivotButton="0" quotePrefix="0" xfId="0"/>
    <xf numFmtId="0" fontId="16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charts/chart1.xml><?xml version="1.0" encoding="utf-8"?>
<chartSpace xmlns="http://schemas.openxmlformats.org/drawingml/2006/chart">
  <style val="10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Sprint Burndown Chart</a:t>
            </a:r>
          </a:p>
        </rich>
      </tx>
    </title>
    <plotArea>
      <lineChart>
        <grouping val="standard"/>
        <ser>
          <idx val="0"/>
          <order val="0"/>
          <tx>
            <strRef>
              <f>'Daily Burndown'!C1</f>
            </strRef>
          </tx>
          <spPr>
            <a:ln xmlns:a="http://schemas.openxmlformats.org/drawingml/2006/main" w="20000">
              <a:solidFill>
                <a:srgbClr val="2B6CB0"/>
              </a:solidFill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'Daily Burndown'!$A$2:$A$13</f>
            </numRef>
          </cat>
          <val>
            <numRef>
              <f>'Daily Burndown'!$C$2:$C$13</f>
            </numRef>
          </val>
        </ser>
        <ser>
          <idx val="1"/>
          <order val="1"/>
          <tx>
            <strRef>
              <f>'Daily Burndown'!D1</f>
            </strRef>
          </tx>
          <spPr>
            <a:ln xmlns:a="http://schemas.openxmlformats.org/drawingml/2006/main" w="25000">
              <a:solidFill>
                <a:srgbClr val="E53E3E"/>
              </a:solidFill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'Daily Burndown'!$A$2:$A$13</f>
            </numRef>
          </cat>
          <val>
            <numRef>
              <f>'Daily Burndown'!$D$2:$D$13</f>
            </numRef>
          </val>
        </ser>
        <axId val="10"/>
        <axId val="100"/>
      </line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Sprint Day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Story Points Remaining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style val="10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Velocity Trend (Last 6 Sprints)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'Velocity Tracker'!C1</f>
            </strRef>
          </tx>
          <spPr>
            <a:solidFill xmlns:a="http://schemas.openxmlformats.org/drawingml/2006/main">
              <a:srgbClr val="2B6CB0"/>
            </a:solidFill>
            <a:ln xmlns:a="http://schemas.openxmlformats.org/drawingml/2006/main">
              <a:prstDash val="solid"/>
            </a:ln>
          </spPr>
          <cat>
            <numRef>
              <f>'Velocity Tracker'!$B$2:$B$8</f>
            </numRef>
          </cat>
          <val>
            <numRef>
              <f>'Velocity Tracker'!$C$2:$C$8</f>
            </numRef>
          </val>
        </ser>
        <ser>
          <idx val="1"/>
          <order val="1"/>
          <tx>
            <strRef>
              <f>'Velocity Tracker'!D1</f>
            </strRef>
          </tx>
          <spPr>
            <a:solidFill xmlns:a="http://schemas.openxmlformats.org/drawingml/2006/main">
              <a:srgbClr val="48BB78"/>
            </a:solidFill>
            <a:ln xmlns:a="http://schemas.openxmlformats.org/drawingml/2006/main">
              <a:prstDash val="solid"/>
            </a:ln>
          </spPr>
          <cat>
            <numRef>
              <f>'Velocity Tracker'!$B$2:$B$8</f>
            </numRef>
          </cat>
          <val>
            <numRef>
              <f>'Velocity Tracker'!$D$2:$D$8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Sprint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Story Points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_rels/drawing2.xml.rels><Relationships xmlns="http://schemas.openxmlformats.org/package/2006/relationships"><Relationship Type="http://schemas.openxmlformats.org/officeDocument/2006/relationships/chart" Target="/xl/charts/chart2.xml" Id="rId1"/></Relationships>
</file>

<file path=xl/drawings/drawing1.xml><?xml version="1.0" encoding="utf-8"?>
<wsDr xmlns="http://schemas.openxmlformats.org/drawingml/2006/spreadsheetDrawing">
  <oneCellAnchor>
    <from>
      <col>9</col>
      <colOff>0</colOff>
      <row>1</row>
      <rowOff>0</rowOff>
    </from>
    <ext cx="7200000" cy="43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2.xml><?xml version="1.0" encoding="utf-8"?>
<wsDr xmlns="http://schemas.openxmlformats.org/drawingml/2006/spreadsheetDrawing">
  <oneCellAnchor>
    <from>
      <col>10</col>
      <colOff>0</colOff>
      <row>1</row>
      <rowOff>0</rowOff>
    </from>
    <ext cx="6480000" cy="43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_rels/sheet6.xml.rels><Relationships xmlns="http://schemas.openxmlformats.org/package/2006/relationships"><Relationship Type="http://schemas.openxmlformats.org/officeDocument/2006/relationships/drawing" Target="/xl/drawings/drawing2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69"/>
  <sheetViews>
    <sheetView workbookViewId="0">
      <selection activeCell="A1" sqref="A1"/>
    </sheetView>
  </sheetViews>
  <sheetFormatPr baseColWidth="8" defaultRowHeight="15"/>
  <cols>
    <col width="35" customWidth="1" min="1" max="1"/>
    <col width="70" customWidth="1" min="2" max="2"/>
    <col width="20" customWidth="1" min="3" max="3"/>
  </cols>
  <sheetData>
    <row r="1">
      <c r="A1" s="1" t="inlineStr">
        <is>
          <t>SPRINT DASHBOARD TEMPLATE</t>
        </is>
      </c>
      <c r="B1" s="2" t="n"/>
      <c r="C1" s="2" t="n"/>
      <c r="D1" s="2" t="n"/>
      <c r="E1" s="2" t="n"/>
      <c r="F1" s="2" t="n"/>
      <c r="G1" s="3" t="n"/>
    </row>
    <row r="2">
      <c r="A2" s="4" t="inlineStr"/>
      <c r="B2" s="4" t="inlineStr"/>
      <c r="C2" s="4" t="inlineStr"/>
      <c r="D2" s="4" t="inlineStr"/>
      <c r="E2" s="4" t="inlineStr"/>
      <c r="F2" s="4" t="inlineStr"/>
      <c r="G2" s="4" t="inlineStr"/>
    </row>
    <row r="3">
      <c r="A3" s="5" t="inlineStr">
        <is>
          <t>HOW TO USE THIS TEMPLATE</t>
        </is>
      </c>
      <c r="B3" s="2" t="n"/>
      <c r="C3" s="2" t="n"/>
      <c r="D3" s="2" t="n"/>
      <c r="E3" s="2" t="n"/>
      <c r="F3" s="2" t="n"/>
      <c r="G3" s="3" t="n"/>
    </row>
    <row r="4">
      <c r="A4" s="4" t="inlineStr"/>
      <c r="B4" s="4" t="inlineStr"/>
      <c r="C4" s="4" t="inlineStr"/>
      <c r="D4" s="4" t="inlineStr"/>
      <c r="E4" s="4" t="inlineStr"/>
      <c r="F4" s="4" t="inlineStr"/>
      <c r="G4" s="4" t="inlineStr"/>
    </row>
    <row r="5">
      <c r="A5" s="6" t="inlineStr">
        <is>
          <t>1. SPRINT SETUP</t>
        </is>
      </c>
      <c r="B5" s="4" t="inlineStr">
        <is>
          <t>Go to the 'Sprint Setup' sheet and enter your sprint details:</t>
        </is>
      </c>
      <c r="C5" s="4" t="inlineStr"/>
      <c r="D5" s="4" t="inlineStr"/>
      <c r="E5" s="4" t="inlineStr"/>
      <c r="F5" s="4" t="inlineStr"/>
      <c r="G5" s="4" t="inlineStr"/>
    </row>
    <row r="6">
      <c r="A6" s="4" t="inlineStr">
        <is>
          <t xml:space="preserve">   • Sprint name, start/end dates, team size</t>
        </is>
      </c>
      <c r="B6" s="4" t="inlineStr"/>
      <c r="C6" s="4" t="inlineStr"/>
      <c r="D6" s="4" t="inlineStr"/>
      <c r="E6" s="4" t="inlineStr"/>
      <c r="F6" s="4" t="inlineStr"/>
      <c r="G6" s="4" t="inlineStr"/>
    </row>
    <row r="7">
      <c r="A7" s="4" t="inlineStr">
        <is>
          <t xml:space="preserve">   • Team member names, roles, daily capacity, days off</t>
        </is>
      </c>
      <c r="B7" s="4" t="inlineStr"/>
      <c r="C7" s="4" t="inlineStr"/>
      <c r="D7" s="4" t="inlineStr"/>
      <c r="E7" s="4" t="inlineStr"/>
      <c r="F7" s="4" t="inlineStr"/>
      <c r="G7" s="4" t="inlineStr"/>
    </row>
    <row r="8">
      <c r="A8" s="4" t="inlineStr">
        <is>
          <t xml:space="preserve">   • Sprint goal and total committed story points</t>
        </is>
      </c>
      <c r="B8" s="4" t="inlineStr"/>
      <c r="C8" s="4" t="inlineStr"/>
      <c r="D8" s="4" t="inlineStr"/>
      <c r="E8" s="4" t="inlineStr"/>
      <c r="F8" s="4" t="inlineStr"/>
      <c r="G8" s="4" t="inlineStr"/>
    </row>
    <row r="9">
      <c r="A9" s="4" t="inlineStr"/>
      <c r="B9" s="4" t="inlineStr"/>
      <c r="C9" s="4" t="inlineStr"/>
      <c r="D9" s="4" t="inlineStr"/>
      <c r="E9" s="4" t="inlineStr"/>
      <c r="F9" s="4" t="inlineStr"/>
      <c r="G9" s="4" t="inlineStr"/>
    </row>
    <row r="10">
      <c r="A10" s="6" t="inlineStr">
        <is>
          <t>2. DAILY BURNDOWN</t>
        </is>
      </c>
      <c r="B10" s="4" t="inlineStr">
        <is>
          <t>Each day of the sprint, enter:</t>
        </is>
      </c>
      <c r="C10" s="4" t="inlineStr"/>
      <c r="D10" s="4" t="inlineStr"/>
      <c r="E10" s="4" t="inlineStr"/>
      <c r="F10" s="4" t="inlineStr"/>
      <c r="G10" s="4" t="inlineStr"/>
    </row>
    <row r="11">
      <c r="A11" s="4" t="inlineStr">
        <is>
          <t xml:space="preserve">   • Remaining story points (auto-calculates from Sprint Backlog)</t>
        </is>
      </c>
      <c r="B11" s="4" t="inlineStr"/>
      <c r="C11" s="4" t="inlineStr"/>
      <c r="D11" s="4" t="inlineStr"/>
      <c r="E11" s="4" t="inlineStr"/>
      <c r="F11" s="4" t="inlineStr"/>
      <c r="G11" s="4" t="inlineStr"/>
    </row>
    <row r="12">
      <c r="A12" s="4" t="inlineStr">
        <is>
          <t xml:space="preserve">   • Scope changes (added or removed story points)</t>
        </is>
      </c>
      <c r="B12" s="4" t="inlineStr"/>
      <c r="C12" s="4" t="inlineStr"/>
      <c r="D12" s="4" t="inlineStr"/>
      <c r="E12" s="4" t="inlineStr"/>
      <c r="F12" s="4" t="inlineStr"/>
      <c r="G12" s="4" t="inlineStr"/>
    </row>
    <row r="13">
      <c r="A13" s="4" t="inlineStr">
        <is>
          <t xml:space="preserve">   • Blockers count and cumulative blocker hours</t>
        </is>
      </c>
      <c r="B13" s="4" t="inlineStr"/>
      <c r="C13" s="4" t="inlineStr"/>
      <c r="D13" s="4" t="inlineStr"/>
      <c r="E13" s="4" t="inlineStr"/>
      <c r="F13" s="4" t="inlineStr"/>
      <c r="G13" s="4" t="inlineStr"/>
    </row>
    <row r="14">
      <c r="A14" s="4" t="inlineStr">
        <is>
          <t xml:space="preserve">   The burndown chart updates automatically.</t>
        </is>
      </c>
      <c r="B14" s="4" t="inlineStr"/>
      <c r="C14" s="4" t="inlineStr"/>
      <c r="D14" s="4" t="inlineStr"/>
      <c r="E14" s="4" t="inlineStr"/>
      <c r="F14" s="4" t="inlineStr"/>
      <c r="G14" s="4" t="inlineStr"/>
    </row>
    <row r="15">
      <c r="A15" s="4" t="inlineStr"/>
      <c r="B15" s="4" t="inlineStr"/>
      <c r="C15" s="4" t="inlineStr"/>
      <c r="D15" s="4" t="inlineStr"/>
      <c r="E15" s="4" t="inlineStr"/>
      <c r="F15" s="4" t="inlineStr"/>
      <c r="G15" s="4" t="inlineStr"/>
    </row>
    <row r="16">
      <c r="A16" s="6" t="inlineStr">
        <is>
          <t>3. SPRINT BACKLOG</t>
        </is>
      </c>
      <c r="B16" s="4" t="inlineStr">
        <is>
          <t>List all stories/tasks for the sprint:</t>
        </is>
      </c>
      <c r="C16" s="4" t="inlineStr"/>
      <c r="D16" s="4" t="inlineStr"/>
      <c r="E16" s="4" t="inlineStr"/>
      <c r="F16" s="4" t="inlineStr"/>
      <c r="G16" s="4" t="inlineStr"/>
    </row>
    <row r="17">
      <c r="A17" s="4" t="inlineStr">
        <is>
          <t xml:space="preserve">   • Story ID, Title, Assignee, Story Points, Status</t>
        </is>
      </c>
      <c r="B17" s="4" t="inlineStr"/>
      <c r="C17" s="4" t="inlineStr"/>
      <c r="D17" s="4" t="inlineStr"/>
      <c r="E17" s="4" t="inlineStr"/>
      <c r="F17" s="4" t="inlineStr"/>
      <c r="G17" s="4" t="inlineStr"/>
    </row>
    <row r="18">
      <c r="A18" s="4" t="inlineStr">
        <is>
          <t xml:space="preserve">   • Start Date, End Date (for cycle time calculation)</t>
        </is>
      </c>
      <c r="B18" s="4" t="inlineStr"/>
      <c r="C18" s="4" t="inlineStr"/>
      <c r="D18" s="4" t="inlineStr"/>
      <c r="E18" s="4" t="inlineStr"/>
      <c r="F18" s="4" t="inlineStr"/>
      <c r="G18" s="4" t="inlineStr"/>
    </row>
    <row r="19">
      <c r="A19" s="4" t="inlineStr">
        <is>
          <t xml:space="preserve">   • Type: New Feature / Tech Debt / Bug / Compliance</t>
        </is>
      </c>
      <c r="B19" s="4" t="inlineStr"/>
      <c r="C19" s="4" t="inlineStr"/>
      <c r="D19" s="4" t="inlineStr"/>
      <c r="E19" s="4" t="inlineStr"/>
      <c r="F19" s="4" t="inlineStr"/>
      <c r="G19" s="4" t="inlineStr"/>
    </row>
    <row r="20">
      <c r="A20" s="4" t="inlineStr">
        <is>
          <t xml:space="preserve">   • Escaped Defect flag (Yes/No)</t>
        </is>
      </c>
      <c r="B20" s="4" t="inlineStr"/>
      <c r="C20" s="4" t="inlineStr"/>
      <c r="D20" s="4" t="inlineStr"/>
      <c r="E20" s="4" t="inlineStr"/>
      <c r="F20" s="4" t="inlineStr"/>
      <c r="G20" s="4" t="inlineStr"/>
    </row>
    <row r="21">
      <c r="A21" s="4" t="inlineStr"/>
      <c r="B21" s="4" t="inlineStr"/>
      <c r="C21" s="4" t="inlineStr"/>
      <c r="D21" s="4" t="inlineStr"/>
      <c r="E21" s="4" t="inlineStr"/>
      <c r="F21" s="4" t="inlineStr"/>
      <c r="G21" s="4" t="inlineStr"/>
    </row>
    <row r="22">
      <c r="A22" s="6" t="inlineStr">
        <is>
          <t>4. BLOCKER TRACKER</t>
        </is>
      </c>
      <c r="B22" s="4" t="inlineStr">
        <is>
          <t>Log every blocker and impediment:</t>
        </is>
      </c>
      <c r="C22" s="4" t="inlineStr"/>
      <c r="D22" s="4" t="inlineStr"/>
      <c r="E22" s="4" t="inlineStr"/>
      <c r="F22" s="4" t="inlineStr"/>
      <c r="G22" s="4" t="inlineStr"/>
    </row>
    <row r="23">
      <c r="A23" s="4" t="inlineStr">
        <is>
          <t xml:space="preserve">   • Blocker ID, Description, Raised Date, Resolved Date</t>
        </is>
      </c>
      <c r="B23" s="4" t="inlineStr"/>
      <c r="C23" s="4" t="inlineStr"/>
      <c r="D23" s="4" t="inlineStr"/>
      <c r="E23" s="4" t="inlineStr"/>
      <c r="F23" s="4" t="inlineStr"/>
      <c r="G23" s="4" t="inlineStr"/>
    </row>
    <row r="24">
      <c r="A24" s="4" t="inlineStr">
        <is>
          <t xml:space="preserve">   • Owner, Status, Aging (auto-calculated in hours)</t>
        </is>
      </c>
      <c r="B24" s="4" t="inlineStr"/>
      <c r="C24" s="4" t="inlineStr"/>
      <c r="D24" s="4" t="inlineStr"/>
      <c r="E24" s="4" t="inlineStr"/>
      <c r="F24" s="4" t="inlineStr"/>
      <c r="G24" s="4" t="inlineStr"/>
    </row>
    <row r="25">
      <c r="A25" s="4" t="inlineStr">
        <is>
          <t xml:space="preserve">   • Impact: Critical / High / Medium / Low</t>
        </is>
      </c>
      <c r="B25" s="4" t="inlineStr"/>
      <c r="C25" s="4" t="inlineStr"/>
      <c r="D25" s="4" t="inlineStr"/>
      <c r="E25" s="4" t="inlineStr"/>
      <c r="F25" s="4" t="inlineStr"/>
      <c r="G25" s="4" t="inlineStr"/>
    </row>
    <row r="26">
      <c r="A26" s="4" t="inlineStr"/>
      <c r="B26" s="4" t="inlineStr"/>
      <c r="C26" s="4" t="inlineStr"/>
      <c r="D26" s="4" t="inlineStr"/>
      <c r="E26" s="4" t="inlineStr"/>
      <c r="F26" s="4" t="inlineStr"/>
      <c r="G26" s="4" t="inlineStr"/>
    </row>
    <row r="27">
      <c r="A27" s="6" t="inlineStr">
        <is>
          <t>5. VELOCITY TRACKER</t>
        </is>
      </c>
      <c r="B27" s="4" t="inlineStr">
        <is>
          <t>Track velocity across sprints:</t>
        </is>
      </c>
      <c r="C27" s="4" t="inlineStr"/>
      <c r="D27" s="4" t="inlineStr"/>
      <c r="E27" s="4" t="inlineStr"/>
      <c r="F27" s="4" t="inlineStr"/>
      <c r="G27" s="4" t="inlineStr"/>
    </row>
    <row r="28">
      <c r="A28" s="4" t="inlineStr">
        <is>
          <t xml:space="preserve">   • Enter completed story points per sprint</t>
        </is>
      </c>
      <c r="B28" s="4" t="inlineStr"/>
      <c r="C28" s="4" t="inlineStr"/>
      <c r="D28" s="4" t="inlineStr"/>
      <c r="E28" s="4" t="inlineStr"/>
      <c r="F28" s="4" t="inlineStr"/>
      <c r="G28" s="4" t="inlineStr"/>
    </row>
    <row r="29">
      <c r="A29" s="4" t="inlineStr">
        <is>
          <t xml:space="preserve">   • Rolling average auto-calculates for 3-sprint and 6-sprint windows</t>
        </is>
      </c>
      <c r="B29" s="4" t="inlineStr"/>
      <c r="C29" s="4" t="inlineStr"/>
      <c r="D29" s="4" t="inlineStr"/>
      <c r="E29" s="4" t="inlineStr"/>
      <c r="F29" s="4" t="inlineStr"/>
      <c r="G29" s="4" t="inlineStr"/>
    </row>
    <row r="30">
      <c r="A30" s="4" t="inlineStr">
        <is>
          <t xml:space="preserve">   • Velocity trend chart updates automatically</t>
        </is>
      </c>
      <c r="B30" s="4" t="inlineStr"/>
      <c r="C30" s="4" t="inlineStr"/>
      <c r="D30" s="4" t="inlineStr"/>
      <c r="E30" s="4" t="inlineStr"/>
      <c r="F30" s="4" t="inlineStr"/>
      <c r="G30" s="4" t="inlineStr"/>
    </row>
    <row r="31">
      <c r="A31" s="4" t="inlineStr"/>
      <c r="B31" s="4" t="inlineStr"/>
      <c r="C31" s="4" t="inlineStr"/>
      <c r="D31" s="4" t="inlineStr"/>
      <c r="E31" s="4" t="inlineStr"/>
      <c r="F31" s="4" t="inlineStr"/>
      <c r="G31" s="4" t="inlineStr"/>
    </row>
    <row r="32">
      <c r="A32" s="6" t="inlineStr">
        <is>
          <t>6. COMPLIANCE &amp; AUDIT</t>
        </is>
      </c>
      <c r="B32" s="4" t="inlineStr">
        <is>
          <t>For healthcare IT (HIPAA) and financial IT (SOX) teams:</t>
        </is>
      </c>
      <c r="C32" s="4" t="inlineStr"/>
      <c r="D32" s="4" t="inlineStr"/>
      <c r="E32" s="4" t="inlineStr"/>
      <c r="F32" s="4" t="inlineStr"/>
      <c r="G32" s="4" t="inlineStr"/>
    </row>
    <row r="33">
      <c r="A33" s="4" t="inlineStr">
        <is>
          <t xml:space="preserve">   • Control test pass rate per sprint</t>
        </is>
      </c>
      <c r="B33" s="4" t="inlineStr"/>
      <c r="C33" s="4" t="inlineStr"/>
      <c r="D33" s="4" t="inlineStr"/>
      <c r="E33" s="4" t="inlineStr"/>
      <c r="F33" s="4" t="inlineStr"/>
      <c r="G33" s="4" t="inlineStr"/>
    </row>
    <row r="34">
      <c r="A34" s="4" t="inlineStr">
        <is>
          <t xml:space="preserve">   • Access review completion percentage</t>
        </is>
      </c>
      <c r="B34" s="4" t="inlineStr"/>
      <c r="C34" s="4" t="inlineStr"/>
      <c r="D34" s="4" t="inlineStr"/>
      <c r="E34" s="4" t="inlineStr"/>
      <c r="F34" s="4" t="inlineStr"/>
      <c r="G34" s="4" t="inlineStr"/>
    </row>
    <row r="35">
      <c r="A35" s="4" t="inlineStr">
        <is>
          <t xml:space="preserve">   • Audit trail coverage (system changes with complete logs)</t>
        </is>
      </c>
      <c r="B35" s="4" t="inlineStr"/>
      <c r="C35" s="4" t="inlineStr"/>
      <c r="D35" s="4" t="inlineStr"/>
      <c r="E35" s="4" t="inlineStr"/>
      <c r="F35" s="4" t="inlineStr"/>
      <c r="G35" s="4" t="inlineStr"/>
    </row>
    <row r="36">
      <c r="A36" s="4" t="inlineStr">
        <is>
          <t xml:space="preserve">   • Remediation velocity (compliance vs. innovation split)</t>
        </is>
      </c>
      <c r="B36" s="4" t="inlineStr"/>
      <c r="C36" s="4" t="inlineStr"/>
      <c r="D36" s="4" t="inlineStr"/>
      <c r="E36" s="4" t="inlineStr"/>
      <c r="F36" s="4" t="inlineStr"/>
      <c r="G36" s="4" t="inlineStr"/>
    </row>
    <row r="37">
      <c r="A37" s="4" t="inlineStr"/>
      <c r="B37" s="4" t="inlineStr"/>
      <c r="C37" s="4" t="inlineStr"/>
      <c r="D37" s="4" t="inlineStr"/>
      <c r="E37" s="4" t="inlineStr"/>
      <c r="F37" s="4" t="inlineStr"/>
      <c r="G37" s="4" t="inlineStr"/>
    </row>
    <row r="38">
      <c r="A38" s="6" t="inlineStr">
        <is>
          <t>7. KPI SUMMARY</t>
        </is>
      </c>
      <c r="B38" s="4" t="inlineStr">
        <is>
          <t>Auto-calculated metrics at a glance:</t>
        </is>
      </c>
      <c r="C38" s="4" t="inlineStr"/>
      <c r="D38" s="4" t="inlineStr"/>
      <c r="E38" s="4" t="inlineStr"/>
      <c r="F38" s="4" t="inlineStr"/>
      <c r="G38" s="4" t="inlineStr"/>
    </row>
    <row r="39">
      <c r="A39" s="7" t="inlineStr">
        <is>
          <t xml:space="preserve">   • Sprint Predictability Score</t>
        </is>
      </c>
      <c r="B39" s="7" t="inlineStr"/>
      <c r="C39" s="7" t="inlineStr"/>
      <c r="D39" s="7" t="inlineStr"/>
      <c r="E39" s="7" t="inlineStr"/>
      <c r="F39" s="7" t="inlineStr"/>
      <c r="G39" s="7" t="inlineStr"/>
    </row>
    <row r="40">
      <c r="A40" s="4" t="inlineStr">
        <is>
          <t xml:space="preserve">   • Flow Efficiency</t>
        </is>
      </c>
      <c r="B40" s="4" t="inlineStr"/>
      <c r="C40" s="4" t="inlineStr"/>
      <c r="D40" s="4" t="inlineStr"/>
      <c r="E40" s="4" t="inlineStr"/>
      <c r="F40" s="4" t="inlineStr"/>
      <c r="G40" s="4" t="inlineStr"/>
    </row>
    <row r="41">
      <c r="A41" s="4" t="inlineStr">
        <is>
          <t xml:space="preserve">   • Scope Change Percentage</t>
        </is>
      </c>
      <c r="B41" s="4" t="inlineStr"/>
      <c r="C41" s="4" t="inlineStr"/>
      <c r="D41" s="4" t="inlineStr"/>
      <c r="E41" s="4" t="inlineStr"/>
      <c r="F41" s="4" t="inlineStr"/>
      <c r="G41" s="4" t="inlineStr"/>
    </row>
    <row r="42">
      <c r="A42" s="4" t="inlineStr">
        <is>
          <t xml:space="preserve">   • Escaped Defect Rate</t>
        </is>
      </c>
      <c r="B42" s="4" t="inlineStr"/>
      <c r="C42" s="4" t="inlineStr"/>
      <c r="D42" s="4" t="inlineStr"/>
      <c r="E42" s="4" t="inlineStr"/>
      <c r="F42" s="4" t="inlineStr"/>
      <c r="G42" s="4" t="inlineStr"/>
    </row>
    <row r="43">
      <c r="A43" s="4" t="inlineStr">
        <is>
          <t xml:space="preserve">   • Blocker Resolution Time (average hours)</t>
        </is>
      </c>
      <c r="B43" s="4" t="inlineStr"/>
      <c r="C43" s="4" t="inlineStr"/>
      <c r="D43" s="4" t="inlineStr"/>
      <c r="E43" s="4" t="inlineStr"/>
      <c r="F43" s="4" t="inlineStr"/>
      <c r="G43" s="4" t="inlineStr"/>
    </row>
    <row r="44">
      <c r="A44" s="4" t="inlineStr">
        <is>
          <t xml:space="preserve">   • Tech Debt Ratio</t>
        </is>
      </c>
      <c r="B44" s="4" t="inlineStr"/>
      <c r="C44" s="4" t="inlineStr"/>
      <c r="D44" s="4" t="inlineStr"/>
      <c r="E44" s="4" t="inlineStr"/>
      <c r="F44" s="4" t="inlineStr"/>
      <c r="G44" s="4" t="inlineStr"/>
    </row>
    <row r="45">
      <c r="A45" s="4" t="inlineStr"/>
      <c r="B45" s="4" t="inlineStr"/>
      <c r="C45" s="4" t="inlineStr"/>
      <c r="D45" s="4" t="inlineStr"/>
      <c r="E45" s="4" t="inlineStr"/>
      <c r="F45" s="4" t="inlineStr"/>
      <c r="G45" s="4" t="inlineStr"/>
    </row>
    <row r="46">
      <c r="A46" s="4" t="inlineStr">
        <is>
          <t>FORMULAS REFERENCE</t>
        </is>
      </c>
      <c r="B46" s="4" t="inlineStr"/>
      <c r="C46" s="4" t="inlineStr"/>
      <c r="D46" s="4" t="inlineStr"/>
      <c r="E46" s="4" t="inlineStr"/>
      <c r="F46" s="4" t="inlineStr"/>
      <c r="G46" s="4" t="inlineStr"/>
    </row>
    <row r="47">
      <c r="A47" s="4" t="inlineStr"/>
      <c r="B47" s="4" t="inlineStr"/>
      <c r="C47" s="4" t="inlineStr"/>
      <c r="D47" s="4" t="inlineStr"/>
      <c r="E47" s="4" t="inlineStr"/>
      <c r="F47" s="4" t="inlineStr"/>
      <c r="G47" s="4" t="inlineStr"/>
    </row>
    <row r="48">
      <c r="A48" s="7" t="inlineStr">
        <is>
          <t>Metric</t>
        </is>
      </c>
      <c r="B48" s="7" t="inlineStr">
        <is>
          <t>Formula</t>
        </is>
      </c>
      <c r="C48" s="7" t="inlineStr">
        <is>
          <t>Location</t>
        </is>
      </c>
      <c r="D48" s="7" t="inlineStr"/>
      <c r="E48" s="7" t="inlineStr"/>
      <c r="F48" s="7" t="inlineStr"/>
      <c r="G48" s="7" t="inlineStr"/>
    </row>
    <row r="49">
      <c r="A49" s="4" t="inlineStr">
        <is>
          <t>Remaining Story Points</t>
        </is>
      </c>
      <c r="B49" s="4">
        <f>SUMIF(SprintBacklog[Status],"&lt;&gt;Done",SprintBacklog[Story Points])</f>
        <v/>
      </c>
      <c r="C49" s="4" t="inlineStr">
        <is>
          <t>Daily Burndown</t>
        </is>
      </c>
      <c r="D49" s="4" t="inlineStr"/>
      <c r="E49" s="4" t="inlineStr"/>
      <c r="F49" s="4" t="inlineStr"/>
      <c r="G49" s="4" t="inlineStr"/>
    </row>
    <row r="50">
      <c r="A50" s="8" t="inlineStr">
        <is>
          <t>Scope Change %</t>
        </is>
      </c>
      <c r="B50" s="9">
        <f>TotalAddedPoints/CommittedPoints*100</f>
        <v/>
      </c>
      <c r="C50" s="4" t="inlineStr">
        <is>
          <t>KPI Summary</t>
        </is>
      </c>
      <c r="D50" s="4" t="inlineStr"/>
      <c r="E50" s="4" t="inlineStr"/>
      <c r="F50" s="4" t="inlineStr"/>
      <c r="G50" s="4" t="inlineStr"/>
    </row>
    <row r="51">
      <c r="A51" s="8" t="inlineStr">
        <is>
          <t>Flow Efficiency</t>
        </is>
      </c>
      <c r="B51" s="9">
        <f>ActiveWorkTime/CycleTime*100</f>
        <v/>
      </c>
      <c r="C51" s="4" t="inlineStr">
        <is>
          <t>KPI Summary</t>
        </is>
      </c>
      <c r="D51" s="4" t="inlineStr"/>
      <c r="E51" s="4" t="inlineStr"/>
      <c r="F51" s="4" t="inlineStr"/>
      <c r="G51" s="4" t="inlineStr"/>
    </row>
    <row r="52">
      <c r="A52" s="8" t="inlineStr">
        <is>
          <t>Sprint Predictability</t>
        </is>
      </c>
      <c r="B52" s="9">
        <f>ABS(CompletedPoints-CommittedPoints)/CommittedPoints*100</f>
        <v/>
      </c>
      <c r="C52" s="4" t="inlineStr">
        <is>
          <t>KPI Summary</t>
        </is>
      </c>
      <c r="D52" s="4" t="inlineStr"/>
      <c r="E52" s="4" t="inlineStr"/>
      <c r="F52" s="4" t="inlineStr"/>
      <c r="G52" s="4" t="inlineStr"/>
    </row>
    <row r="53">
      <c r="A53" s="8" t="inlineStr">
        <is>
          <t>Blocker Aging (hours)</t>
        </is>
      </c>
      <c r="B53" s="9">
        <f>IF(ResolvedDate="",NOW()-RaisedDate,ResolvedDate-RaisedDate)*24</f>
        <v/>
      </c>
      <c r="C53" s="4" t="inlineStr">
        <is>
          <t>Blocker Tracker</t>
        </is>
      </c>
      <c r="D53" s="4" t="inlineStr"/>
      <c r="E53" s="4" t="inlineStr"/>
      <c r="F53" s="4" t="inlineStr"/>
      <c r="G53" s="4" t="inlineStr"/>
    </row>
    <row r="54">
      <c r="A54" s="8" t="inlineStr">
        <is>
          <t>Rolling Avg Velocity (3)</t>
        </is>
      </c>
      <c r="B54" s="9">
        <f>AVERAGE(last 3 sprints completed points)</f>
        <v/>
      </c>
      <c r="C54" s="4" t="inlineStr">
        <is>
          <t>Velocity Tracker</t>
        </is>
      </c>
      <c r="D54" s="4" t="inlineStr"/>
      <c r="E54" s="4" t="inlineStr"/>
      <c r="F54" s="4" t="inlineStr"/>
      <c r="G54" s="4" t="inlineStr"/>
    </row>
    <row r="55">
      <c r="A55" s="8" t="inlineStr">
        <is>
          <t>Tech Debt Ratio</t>
        </is>
      </c>
      <c r="B55" s="9">
        <f>TechDebtPoints/TotalCompletedPoints*100</f>
        <v/>
      </c>
      <c r="C55" s="4" t="inlineStr">
        <is>
          <t>KPI Summary</t>
        </is>
      </c>
      <c r="D55" s="4" t="inlineStr"/>
      <c r="E55" s="4" t="inlineStr"/>
      <c r="F55" s="4" t="inlineStr"/>
      <c r="G55" s="4" t="inlineStr"/>
    </row>
    <row r="56">
      <c r="A56" s="8" t="inlineStr"/>
      <c r="B56" s="9" t="inlineStr"/>
      <c r="C56" s="4" t="inlineStr"/>
      <c r="D56" s="4" t="inlineStr"/>
      <c r="E56" s="4" t="inlineStr"/>
      <c r="F56" s="4" t="inlineStr"/>
      <c r="G56" s="4" t="inlineStr"/>
    </row>
    <row r="57">
      <c r="A57" s="8" t="inlineStr">
        <is>
          <t>COLOR CODING LEGEND</t>
        </is>
      </c>
      <c r="B57" s="9" t="inlineStr"/>
      <c r="C57" s="4" t="inlineStr"/>
      <c r="D57" s="4" t="inlineStr"/>
      <c r="E57" s="4" t="inlineStr"/>
      <c r="F57" s="4" t="inlineStr"/>
      <c r="G57" s="4" t="inlineStr"/>
    </row>
    <row r="58">
      <c r="A58" s="4" t="inlineStr"/>
      <c r="B58" s="4" t="inlineStr"/>
      <c r="C58" s="4" t="inlineStr"/>
      <c r="D58" s="4" t="inlineStr"/>
      <c r="E58" s="4" t="inlineStr"/>
      <c r="F58" s="4" t="inlineStr"/>
      <c r="G58" s="4" t="inlineStr"/>
    </row>
    <row r="59">
      <c r="A59" s="7" t="inlineStr">
        <is>
          <t>Green</t>
        </is>
      </c>
      <c r="B59" s="7" t="inlineStr">
        <is>
          <t>On track / Healthy / Passing</t>
        </is>
      </c>
      <c r="C59" s="7" t="inlineStr"/>
      <c r="D59" s="7" t="inlineStr"/>
      <c r="E59" s="7" t="inlineStr"/>
      <c r="F59" s="7" t="inlineStr"/>
      <c r="G59" s="7" t="inlineStr"/>
    </row>
    <row r="60">
      <c r="A60" s="4" t="inlineStr">
        <is>
          <t>Yellow</t>
        </is>
      </c>
      <c r="B60" s="4" t="inlineStr">
        <is>
          <t>At risk / Warning / Needs attention</t>
        </is>
      </c>
      <c r="C60" s="4" t="inlineStr"/>
      <c r="D60" s="4" t="inlineStr"/>
      <c r="E60" s="4" t="inlineStr"/>
      <c r="F60" s="4" t="inlineStr"/>
      <c r="G60" s="4" t="inlineStr"/>
    </row>
    <row r="61">
      <c r="A61" s="10" t="inlineStr">
        <is>
          <t>Red</t>
        </is>
      </c>
      <c r="B61" s="11" t="inlineStr">
        <is>
          <t>Blocked / Failing / Critical</t>
        </is>
      </c>
      <c r="C61" s="4" t="inlineStr"/>
      <c r="D61" s="4" t="inlineStr"/>
      <c r="E61" s="4" t="inlineStr"/>
      <c r="F61" s="4" t="inlineStr"/>
      <c r="G61" s="4" t="inlineStr"/>
    </row>
    <row r="62">
      <c r="A62" s="12" t="inlineStr">
        <is>
          <t>Blue</t>
        </is>
      </c>
      <c r="B62" s="11" t="inlineStr">
        <is>
          <t>Headers / Information</t>
        </is>
      </c>
      <c r="C62" s="4" t="inlineStr"/>
      <c r="D62" s="4" t="inlineStr"/>
      <c r="E62" s="4" t="inlineStr"/>
      <c r="F62" s="4" t="inlineStr"/>
      <c r="G62" s="4" t="inlineStr"/>
    </row>
    <row r="63">
      <c r="A63" s="12" t="inlineStr"/>
      <c r="B63" s="11" t="inlineStr"/>
      <c r="C63" s="4" t="inlineStr"/>
      <c r="D63" s="4" t="inlineStr"/>
      <c r="E63" s="4" t="inlineStr"/>
      <c r="F63" s="4" t="inlineStr"/>
      <c r="G63" s="4" t="inlineStr"/>
    </row>
    <row r="64">
      <c r="A64" s="12" t="inlineStr">
        <is>
          <t>NOTES</t>
        </is>
      </c>
      <c r="B64" s="11" t="inlineStr"/>
      <c r="C64" s="4" t="inlineStr"/>
      <c r="D64" s="4" t="inlineStr"/>
      <c r="E64" s="4" t="inlineStr"/>
      <c r="F64" s="4" t="inlineStr"/>
      <c r="G64" s="4" t="inlineStr"/>
    </row>
    <row r="65">
      <c r="A65" s="4" t="inlineStr">
        <is>
          <t>• Do not delete formula cells. They auto-calculate from input data.</t>
        </is>
      </c>
      <c r="B65" s="4" t="inlineStr"/>
      <c r="C65" s="4" t="inlineStr"/>
      <c r="D65" s="4" t="inlineStr"/>
      <c r="E65" s="4" t="inlineStr"/>
      <c r="F65" s="4" t="inlineStr"/>
      <c r="G65" s="4" t="inlineStr"/>
    </row>
    <row r="66">
      <c r="A66" s="7" t="inlineStr">
        <is>
          <t>• All dates should be entered in MM/DD/YYYY format.</t>
        </is>
      </c>
      <c r="B66" s="7" t="inlineStr"/>
      <c r="C66" s="7" t="inlineStr"/>
      <c r="D66" s="7" t="inlineStr"/>
      <c r="E66" s="7" t="inlineStr"/>
      <c r="F66" s="7" t="inlineStr"/>
      <c r="G66" s="7" t="inlineStr"/>
    </row>
    <row r="67">
      <c r="A67" s="4" t="inlineStr">
        <is>
          <t>• Story points should be whole numbers (Fibonacci: 1,2,3,5,8,13,21).</t>
        </is>
      </c>
      <c r="B67" s="4" t="inlineStr"/>
      <c r="C67" s="4" t="inlineStr"/>
      <c r="D67" s="4" t="inlineStr"/>
      <c r="E67" s="4" t="inlineStr"/>
      <c r="F67" s="4" t="inlineStr"/>
      <c r="G67" s="4" t="inlineStr"/>
    </row>
    <row r="68">
      <c r="A68" s="4" t="inlineStr">
        <is>
          <t>• For SAFe teams: Use the 'Program Dashboard' sheet for PI-level tracking.</t>
        </is>
      </c>
      <c r="B68" s="4" t="inlineStr"/>
      <c r="C68" s="4" t="inlineStr"/>
      <c r="D68" s="4" t="inlineStr"/>
      <c r="E68" s="4" t="inlineStr"/>
      <c r="F68" s="4" t="inlineStr"/>
      <c r="G68" s="4" t="inlineStr"/>
    </row>
    <row r="69">
      <c r="A69" s="4" t="inlineStr">
        <is>
          <t>• For compliance teams: Fill the 'Compliance &amp; Audit' sheet each sprint.</t>
        </is>
      </c>
      <c r="B69" s="4" t="inlineStr"/>
      <c r="C69" s="4" t="inlineStr"/>
      <c r="D69" s="4" t="inlineStr"/>
      <c r="E69" s="4" t="inlineStr"/>
      <c r="F69" s="4" t="inlineStr"/>
      <c r="G69" s="4" t="inlineStr"/>
    </row>
  </sheetData>
  <mergeCells count="2">
    <mergeCell ref="A3:G3"/>
    <mergeCell ref="A1:G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31"/>
  <sheetViews>
    <sheetView workbookViewId="0">
      <selection activeCell="A1" sqref="A1"/>
    </sheetView>
  </sheetViews>
  <sheetFormatPr baseColWidth="8" defaultRowHeight="15"/>
  <cols>
    <col width="25" customWidth="1" min="1" max="1"/>
    <col width="30" customWidth="1" min="2" max="2"/>
    <col width="20" customWidth="1" min="3" max="3"/>
    <col width="15" customWidth="1" min="4" max="4"/>
    <col width="18" customWidth="1" min="5" max="5"/>
    <col width="20" customWidth="1" min="6" max="6"/>
  </cols>
  <sheetData>
    <row r="1">
      <c r="A1" s="13" t="inlineStr">
        <is>
          <t>SPRINT SETUP</t>
        </is>
      </c>
      <c r="B1" s="2" t="n"/>
      <c r="C1" s="2" t="n"/>
      <c r="D1" s="2" t="n"/>
      <c r="E1" s="2" t="n"/>
      <c r="F1" s="3" t="n"/>
    </row>
    <row r="2">
      <c r="A2" s="4" t="inlineStr"/>
      <c r="B2" s="4" t="inlineStr"/>
      <c r="C2" s="4" t="inlineStr"/>
      <c r="D2" s="4" t="inlineStr"/>
      <c r="E2" s="4" t="inlineStr"/>
      <c r="F2" s="4" t="inlineStr"/>
    </row>
    <row r="3">
      <c r="A3" s="14" t="inlineStr">
        <is>
          <t>Sprint Name</t>
        </is>
      </c>
      <c r="B3" s="4" t="inlineStr">
        <is>
          <t>Sprint 24</t>
        </is>
      </c>
      <c r="C3" s="4" t="inlineStr"/>
      <c r="D3" s="14" t="inlineStr">
        <is>
          <t>Sprint Start Date</t>
        </is>
      </c>
      <c r="E3" s="4" t="inlineStr">
        <is>
          <t>05/01/2026</t>
        </is>
      </c>
      <c r="F3" s="4" t="inlineStr"/>
    </row>
    <row r="4">
      <c r="A4" s="14" t="inlineStr">
        <is>
          <t>Sprint Number</t>
        </is>
      </c>
      <c r="B4" s="4" t="n">
        <v>24</v>
      </c>
      <c r="C4" s="4" t="inlineStr"/>
      <c r="D4" s="14" t="inlineStr">
        <is>
          <t>Sprint End Date</t>
        </is>
      </c>
      <c r="E4" s="4" t="inlineStr">
        <is>
          <t>05/14/2026</t>
        </is>
      </c>
      <c r="F4" s="4" t="inlineStr"/>
    </row>
    <row r="5">
      <c r="A5" s="14" t="inlineStr">
        <is>
          <t>Sprint Goal</t>
        </is>
      </c>
      <c r="B5" s="4" t="inlineStr">
        <is>
          <t>Complete HL7 FHIR integration module and pass HIPAA compliance audit</t>
        </is>
      </c>
      <c r="C5" s="4" t="inlineStr"/>
      <c r="D5" s="14" t="inlineStr"/>
      <c r="E5" s="4" t="inlineStr"/>
      <c r="F5" s="4" t="inlineStr"/>
    </row>
    <row r="6">
      <c r="A6" s="14" t="inlineStr">
        <is>
          <t>Total Sprint Days</t>
        </is>
      </c>
      <c r="B6" s="4">
        <f>E4-C4+1</f>
        <v/>
      </c>
      <c r="C6" s="4" t="inlineStr"/>
      <c r="D6" s="14" t="inlineStr">
        <is>
          <t>Working Days</t>
        </is>
      </c>
      <c r="E6" s="4" t="n">
        <v>10</v>
      </c>
      <c r="F6" s="4" t="inlineStr"/>
    </row>
    <row r="7">
      <c r="A7" s="4" t="inlineStr"/>
      <c r="B7" s="4" t="inlineStr"/>
      <c r="C7" s="4" t="inlineStr"/>
      <c r="D7" s="4" t="inlineStr"/>
      <c r="E7" s="4" t="inlineStr"/>
      <c r="F7" s="4" t="inlineStr"/>
    </row>
    <row r="8">
      <c r="A8" s="15" t="inlineStr">
        <is>
          <t>COMMITTED SCOPE</t>
        </is>
      </c>
      <c r="B8" s="2" t="n"/>
      <c r="C8" s="2" t="n"/>
      <c r="D8" s="2" t="n"/>
      <c r="E8" s="2" t="n"/>
      <c r="F8" s="3" t="n"/>
    </row>
    <row r="9">
      <c r="A9" s="4" t="inlineStr">
        <is>
          <t>Total Committed Story Points</t>
        </is>
      </c>
      <c r="B9" s="4" t="n">
        <v>55</v>
      </c>
      <c r="C9" s="4" t="inlineStr"/>
      <c r="D9" s="4" t="inlineStr"/>
      <c r="E9" s="4" t="inlineStr"/>
      <c r="F9" s="4" t="inlineStr"/>
    </row>
    <row r="10">
      <c r="A10" s="4" t="inlineStr">
        <is>
          <t>Number of Stories</t>
        </is>
      </c>
      <c r="B10" s="4" t="n">
        <v>8</v>
      </c>
      <c r="C10" s="4" t="inlineStr"/>
      <c r="D10" s="4" t="inlineStr"/>
      <c r="E10" s="4" t="inlineStr"/>
      <c r="F10" s="4" t="inlineStr"/>
    </row>
    <row r="11">
      <c r="A11" s="4" t="inlineStr">
        <is>
          <t>Number of Bugs</t>
        </is>
      </c>
      <c r="B11" s="4" t="n">
        <v>3</v>
      </c>
      <c r="C11" s="4" t="inlineStr"/>
      <c r="D11" s="4" t="inlineStr"/>
      <c r="E11" s="4" t="inlineStr"/>
      <c r="F11" s="4" t="inlineStr"/>
    </row>
    <row r="12">
      <c r="A12" s="4" t="inlineStr">
        <is>
          <t>Number of Tech Debt Items</t>
        </is>
      </c>
      <c r="B12" s="4" t="n">
        <v>2</v>
      </c>
      <c r="C12" s="4" t="inlineStr"/>
      <c r="D12" s="4" t="inlineStr"/>
      <c r="E12" s="4" t="inlineStr"/>
      <c r="F12" s="4" t="inlineStr"/>
    </row>
    <row r="13">
      <c r="A13" s="4" t="inlineStr"/>
      <c r="B13" s="4" t="inlineStr"/>
      <c r="C13" s="4" t="inlineStr"/>
      <c r="D13" s="4" t="inlineStr"/>
      <c r="E13" s="4" t="inlineStr"/>
      <c r="F13" s="4" t="inlineStr"/>
    </row>
    <row r="14">
      <c r="A14" s="15" t="inlineStr">
        <is>
          <t>TEAM CAPACITY</t>
        </is>
      </c>
      <c r="B14" s="2" t="n"/>
      <c r="C14" s="2" t="n"/>
      <c r="D14" s="2" t="n"/>
      <c r="E14" s="2" t="n"/>
      <c r="F14" s="3" t="n"/>
    </row>
    <row r="15">
      <c r="A15" s="13" t="inlineStr">
        <is>
          <t>Team Member</t>
        </is>
      </c>
      <c r="B15" s="13" t="inlineStr">
        <is>
          <t>Role</t>
        </is>
      </c>
      <c r="C15" s="13" t="inlineStr">
        <is>
          <t>Daily Capacity (hrs)</t>
        </is>
      </c>
      <c r="D15" s="13" t="inlineStr">
        <is>
          <t>Days Off</t>
        </is>
      </c>
      <c r="E15" s="13" t="inlineStr">
        <is>
          <t>Available Hours</t>
        </is>
      </c>
      <c r="F15" s="13" t="inlineStr">
        <is>
          <t>Activity</t>
        </is>
      </c>
    </row>
    <row r="16">
      <c r="A16" s="4" t="inlineStr">
        <is>
          <t>Sarah Chen</t>
        </is>
      </c>
      <c r="B16" s="4" t="inlineStr">
        <is>
          <t>Scrum Master</t>
        </is>
      </c>
      <c r="C16" s="4" t="n">
        <v>6</v>
      </c>
      <c r="D16" s="4" t="n">
        <v>1</v>
      </c>
      <c r="E16" s="4">
        <f>C16*(F6-D16)</f>
        <v/>
      </c>
      <c r="F16" s="4" t="inlineStr">
        <is>
          <t>Scrum Master</t>
        </is>
      </c>
    </row>
    <row r="17">
      <c r="A17" s="4" t="inlineStr">
        <is>
          <t>Marcus Johnson</t>
        </is>
      </c>
      <c r="B17" s="4" t="inlineStr">
        <is>
          <t>Tech Lead</t>
        </is>
      </c>
      <c r="C17" s="4" t="n">
        <v>6</v>
      </c>
      <c r="D17" s="4" t="n">
        <v>0</v>
      </c>
      <c r="E17" s="4">
        <f>C17*(F6-D17)</f>
        <v/>
      </c>
      <c r="F17" s="4" t="inlineStr">
        <is>
          <t>Development</t>
        </is>
      </c>
    </row>
    <row r="18">
      <c r="A18" s="4" t="inlineStr">
        <is>
          <t>Priya Patel</t>
        </is>
      </c>
      <c r="B18" s="4" t="inlineStr">
        <is>
          <t>Senior Dev</t>
        </is>
      </c>
      <c r="C18" s="4" t="n">
        <v>6</v>
      </c>
      <c r="D18" s="4" t="n">
        <v>2</v>
      </c>
      <c r="E18" s="4">
        <f>C18*(F6-D18)</f>
        <v/>
      </c>
      <c r="F18" s="4" t="inlineStr">
        <is>
          <t>Development</t>
        </is>
      </c>
    </row>
    <row r="19">
      <c r="A19" s="4" t="inlineStr">
        <is>
          <t>David Kim</t>
        </is>
      </c>
      <c r="B19" s="4" t="inlineStr">
        <is>
          <t>QA Engineer</t>
        </is>
      </c>
      <c r="C19" s="4" t="n">
        <v>6</v>
      </c>
      <c r="D19" s="4" t="n">
        <v>0</v>
      </c>
      <c r="E19" s="4">
        <f>C19*(F6-D19)</f>
        <v/>
      </c>
      <c r="F19" s="4" t="inlineStr">
        <is>
          <t>Testing</t>
        </is>
      </c>
    </row>
    <row r="20">
      <c r="A20" s="4" t="inlineStr">
        <is>
          <t>Lisa Rodriguez</t>
        </is>
      </c>
      <c r="B20" s="4" t="inlineStr">
        <is>
          <t>BA / Product Owner</t>
        </is>
      </c>
      <c r="C20" s="4" t="n">
        <v>4</v>
      </c>
      <c r="D20" s="4" t="n">
        <v>1</v>
      </c>
      <c r="E20" s="4">
        <f>C20*(F6-D20)</f>
        <v/>
      </c>
      <c r="F20" s="4" t="inlineStr">
        <is>
          <t>Business Analysis</t>
        </is>
      </c>
    </row>
    <row r="21">
      <c r="A21" s="4" t="inlineStr">
        <is>
          <t>James Wilson</t>
        </is>
      </c>
      <c r="B21" s="4" t="inlineStr">
        <is>
          <t>DevOps Engineer</t>
        </is>
      </c>
      <c r="C21" s="4" t="n">
        <v>6</v>
      </c>
      <c r="D21" s="4" t="n">
        <v>0</v>
      </c>
      <c r="E21" s="4">
        <f>C21*(F6-D21)</f>
        <v/>
      </c>
      <c r="F21" s="4" t="inlineStr">
        <is>
          <t>DevOps</t>
        </is>
      </c>
    </row>
    <row r="22">
      <c r="A22" s="4" t="inlineStr"/>
      <c r="B22" s="4" t="inlineStr"/>
      <c r="C22" s="4" t="inlineStr"/>
      <c r="D22" s="4" t="inlineStr"/>
      <c r="E22" s="4" t="inlineStr"/>
      <c r="F22" s="4" t="inlineStr"/>
    </row>
    <row r="23">
      <c r="A23" s="7" t="inlineStr">
        <is>
          <t>TOTAL TEAM CAPACITY</t>
        </is>
      </c>
      <c r="B23" s="7" t="inlineStr"/>
      <c r="C23" s="7" t="inlineStr"/>
      <c r="D23" s="7" t="inlineStr"/>
      <c r="E23" s="7">
        <f>SUM(E16:E21)</f>
        <v/>
      </c>
      <c r="F23" s="7" t="inlineStr">
        <is>
          <t>hours</t>
        </is>
      </c>
    </row>
    <row r="24">
      <c r="A24" s="4" t="inlineStr"/>
      <c r="B24" s="4" t="inlineStr"/>
      <c r="C24" s="4" t="inlineStr"/>
      <c r="D24" s="4" t="inlineStr"/>
      <c r="E24" s="4" t="inlineStr"/>
      <c r="F24" s="4" t="inlineStr"/>
    </row>
    <row r="25">
      <c r="A25" s="13" t="inlineStr">
        <is>
          <t>SPRINT HEALTH THRESHOLDS</t>
        </is>
      </c>
      <c r="B25" s="2" t="n"/>
      <c r="C25" s="2" t="n"/>
      <c r="D25" s="2" t="n"/>
      <c r="E25" s="2" t="n"/>
      <c r="F25" s="3" t="n"/>
    </row>
    <row r="26">
      <c r="A26" s="16" t="inlineStr">
        <is>
          <t>Metric</t>
        </is>
      </c>
      <c r="B26" s="4" t="inlineStr">
        <is>
          <t>Green (Healthy)</t>
        </is>
      </c>
      <c r="C26" s="4" t="inlineStr">
        <is>
          <t>Yellow (At Risk)</t>
        </is>
      </c>
      <c r="D26" s="4" t="inlineStr">
        <is>
          <t>Red (Critical)</t>
        </is>
      </c>
      <c r="E26" s="4" t="inlineStr">
        <is>
          <t>Current</t>
        </is>
      </c>
      <c r="F26" s="16" t="inlineStr">
        <is>
          <t>Status</t>
        </is>
      </c>
    </row>
    <row r="27">
      <c r="A27" s="16" t="inlineStr">
        <is>
          <t>Scope Change %</t>
        </is>
      </c>
      <c r="B27" s="4" t="inlineStr">
        <is>
          <t>&lt; 10%</t>
        </is>
      </c>
      <c r="C27" s="4" t="inlineStr">
        <is>
          <t>10-15%</t>
        </is>
      </c>
      <c r="D27" s="4" t="inlineStr">
        <is>
          <t>&gt; 15%</t>
        </is>
      </c>
      <c r="E27" s="4" t="inlineStr">
        <is>
          <t>0%</t>
        </is>
      </c>
      <c r="F27" s="16">
        <f>IF(D27&lt;10%,"Healthy",IF(D27&lt;=15%,"At Risk","Critical"))</f>
        <v/>
      </c>
    </row>
    <row r="28">
      <c r="A28" s="16" t="inlineStr">
        <is>
          <t>Blocker Resolution (hrs)</t>
        </is>
      </c>
      <c r="B28" s="4" t="inlineStr">
        <is>
          <t>&lt; 24</t>
        </is>
      </c>
      <c r="C28" s="4" t="inlineStr">
        <is>
          <t>24-48</t>
        </is>
      </c>
      <c r="D28" s="4" t="inlineStr">
        <is>
          <t>&gt; 48</t>
        </is>
      </c>
      <c r="E28" s="4" t="inlineStr">
        <is>
          <t>0</t>
        </is>
      </c>
      <c r="F28" s="16">
        <f>IF(D28&lt;24,"Healthy",IF(D28&lt;=48,"At Risk","Critical"))</f>
        <v/>
      </c>
    </row>
    <row r="29">
      <c r="A29" s="16" t="inlineStr">
        <is>
          <t>Sprint Predictability</t>
        </is>
      </c>
      <c r="B29" s="4" t="inlineStr">
        <is>
          <t>&gt; 90%</t>
        </is>
      </c>
      <c r="C29" s="4" t="inlineStr">
        <is>
          <t>80-90%</t>
        </is>
      </c>
      <c r="D29" s="4" t="inlineStr">
        <is>
          <t>&lt; 80%</t>
        </is>
      </c>
      <c r="E29" s="4" t="inlineStr">
        <is>
          <t>100%</t>
        </is>
      </c>
      <c r="F29" s="16">
        <f>IF(D29&gt;90%,"Healthy",IF(D29&gt;=80%,"At Risk","Critical"))</f>
        <v/>
      </c>
    </row>
    <row r="30">
      <c r="A30" s="16" t="inlineStr">
        <is>
          <t>Escaped Defects</t>
        </is>
      </c>
      <c r="B30" s="4" t="inlineStr">
        <is>
          <t>0</t>
        </is>
      </c>
      <c r="C30" s="4" t="inlineStr">
        <is>
          <t>1-2</t>
        </is>
      </c>
      <c r="D30" s="4" t="inlineStr">
        <is>
          <t>&gt; 2</t>
        </is>
      </c>
      <c r="E30" s="4" t="inlineStr">
        <is>
          <t>0</t>
        </is>
      </c>
      <c r="F30" s="16">
        <f>IF(D30=0,"Healthy",IF(D30&lt;=2,"At Risk","Critical"))</f>
        <v/>
      </c>
    </row>
    <row r="31">
      <c r="A31" s="16" t="inlineStr">
        <is>
          <t>Flow Efficiency</t>
        </is>
      </c>
      <c r="B31" s="4" t="inlineStr">
        <is>
          <t>&gt; 40%</t>
        </is>
      </c>
      <c r="C31" s="4" t="inlineStr">
        <is>
          <t>25-40%</t>
        </is>
      </c>
      <c r="D31" s="4" t="inlineStr">
        <is>
          <t>&lt; 25%</t>
        </is>
      </c>
      <c r="E31" s="4" t="inlineStr">
        <is>
          <t>0%</t>
        </is>
      </c>
      <c r="F31" s="16">
        <f>IF(D31&gt;40%,"Healthy",IF(D31&gt;=25%,"At Risk","Critical"))</f>
        <v/>
      </c>
    </row>
  </sheetData>
  <mergeCells count="4">
    <mergeCell ref="A8:F8"/>
    <mergeCell ref="A14:F14"/>
    <mergeCell ref="A1:F1"/>
    <mergeCell ref="A25:F25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13"/>
  <sheetViews>
    <sheetView workbookViewId="0">
      <selection activeCell="A1" sqref="A1"/>
    </sheetView>
  </sheetViews>
  <sheetFormatPr baseColWidth="8" defaultRowHeight="15"/>
  <cols>
    <col width="8" customWidth="1" min="1" max="1"/>
    <col width="14" customWidth="1" min="2" max="2"/>
    <col width="16" customWidth="1" min="3" max="3"/>
    <col width="16" customWidth="1" min="4" max="4"/>
    <col width="18" customWidth="1" min="5" max="5"/>
    <col width="20" customWidth="1" min="6" max="6"/>
    <col width="14" customWidth="1" min="7" max="7"/>
    <col width="35" customWidth="1" min="8" max="8"/>
  </cols>
  <sheetData>
    <row r="1">
      <c r="A1" s="17" t="inlineStr">
        <is>
          <t>Day</t>
        </is>
      </c>
      <c r="B1" s="17" t="inlineStr">
        <is>
          <t>Date</t>
        </is>
      </c>
      <c r="C1" s="17" t="inlineStr">
        <is>
          <t>Ideal Remaining</t>
        </is>
      </c>
      <c r="D1" s="17" t="inlineStr">
        <is>
          <t>Actual Remaining</t>
        </is>
      </c>
      <c r="E1" s="17" t="inlineStr">
        <is>
          <t>Scope Change (+/-)</t>
        </is>
      </c>
      <c r="F1" s="17" t="inlineStr">
        <is>
          <t>Cumulative Blockers</t>
        </is>
      </c>
      <c r="G1" s="17" t="inlineStr">
        <is>
          <t>Blocker Hours</t>
        </is>
      </c>
      <c r="H1" s="17" t="inlineStr">
        <is>
          <t>Notes</t>
        </is>
      </c>
    </row>
    <row r="2">
      <c r="A2" s="18" t="n">
        <v>1</v>
      </c>
      <c r="B2" s="18" t="inlineStr">
        <is>
          <t>05/01/2026</t>
        </is>
      </c>
      <c r="C2" s="18" t="n">
        <v>55</v>
      </c>
      <c r="D2" s="18" t="n">
        <v>55</v>
      </c>
      <c r="E2" s="18" t="n">
        <v>0</v>
      </c>
      <c r="F2" s="18" t="n">
        <v>0</v>
      </c>
      <c r="G2" s="18" t="n">
        <v>0</v>
      </c>
      <c r="H2" s="18" t="inlineStr">
        <is>
          <t>Sprint kickoff</t>
        </is>
      </c>
    </row>
    <row r="3">
      <c r="A3" s="18" t="n">
        <v>2</v>
      </c>
      <c r="B3" s="18" t="inlineStr">
        <is>
          <t>05/02/2026</t>
        </is>
      </c>
      <c r="C3" s="18">
        <f>C2-(55/10)</f>
        <v/>
      </c>
      <c r="D3" s="19" t="n">
        <v>52</v>
      </c>
      <c r="E3" s="18" t="n">
        <v>0</v>
      </c>
      <c r="F3" s="18" t="n">
        <v>1</v>
      </c>
      <c r="G3" s="18" t="n">
        <v>4</v>
      </c>
      <c r="H3" s="18" t="inlineStr">
        <is>
          <t>HL7 FHIR API blocker identified</t>
        </is>
      </c>
    </row>
    <row r="4">
      <c r="A4" s="18" t="n">
        <v>3</v>
      </c>
      <c r="B4" s="18" t="inlineStr">
        <is>
          <t>05/03/2026</t>
        </is>
      </c>
      <c r="C4" s="18">
        <f>C3-(55/10)</f>
        <v/>
      </c>
      <c r="D4" s="19" t="n">
        <v>48</v>
      </c>
      <c r="E4" s="18" t="n">
        <v>0</v>
      </c>
      <c r="F4" s="18" t="n">
        <v>1</v>
      </c>
      <c r="G4" s="18" t="n">
        <v>4</v>
      </c>
      <c r="H4" s="18" t="inlineStr"/>
    </row>
    <row r="5">
      <c r="A5" s="18" t="n">
        <v>4</v>
      </c>
      <c r="B5" s="18" t="inlineStr">
        <is>
          <t>05/04/2026</t>
        </is>
      </c>
      <c r="C5" s="18">
        <f>C4-(55/10)</f>
        <v/>
      </c>
      <c r="D5" s="19" t="n">
        <v>42</v>
      </c>
      <c r="E5" s="18" t="n">
        <v>3</v>
      </c>
      <c r="F5" s="18" t="n">
        <v>2</v>
      </c>
      <c r="G5" s="18" t="n">
        <v>12</v>
      </c>
      <c r="H5" s="18" t="inlineStr">
        <is>
          <t>Scope added: HIPAA audit logging</t>
        </is>
      </c>
    </row>
    <row r="6">
      <c r="A6" s="18" t="n">
        <v>5</v>
      </c>
      <c r="B6" s="18" t="inlineStr">
        <is>
          <t>05/05/2026</t>
        </is>
      </c>
      <c r="C6" s="18">
        <f>C5-(55/10)</f>
        <v/>
      </c>
      <c r="D6" s="19" t="n">
        <v>36</v>
      </c>
      <c r="E6" s="18" t="n">
        <v>0</v>
      </c>
      <c r="F6" s="18" t="n">
        <v>1</v>
      </c>
      <c r="G6" s="18" t="n">
        <v>8</v>
      </c>
      <c r="H6" s="18" t="inlineStr">
        <is>
          <t>Blocker resolved</t>
        </is>
      </c>
    </row>
    <row r="7">
      <c r="A7" s="18" t="n">
        <v>6</v>
      </c>
      <c r="B7" s="18" t="inlineStr">
        <is>
          <t>05/06/2026</t>
        </is>
      </c>
      <c r="C7" s="18">
        <f>C6-(55/10)</f>
        <v/>
      </c>
      <c r="D7" s="19" t="n">
        <v>30</v>
      </c>
      <c r="E7" s="18" t="n">
        <v>0</v>
      </c>
      <c r="F7" s="18" t="n">
        <v>0</v>
      </c>
      <c r="G7" s="18" t="n">
        <v>0</v>
      </c>
      <c r="H7" s="18" t="inlineStr"/>
    </row>
    <row r="8">
      <c r="A8" s="18" t="n">
        <v>7</v>
      </c>
      <c r="B8" s="18" t="inlineStr">
        <is>
          <t>05/07/2026</t>
        </is>
      </c>
      <c r="C8" s="18">
        <f>C7-(55/10)</f>
        <v/>
      </c>
      <c r="D8" s="19" t="n">
        <v>24</v>
      </c>
      <c r="E8" s="18" t="n">
        <v>0</v>
      </c>
      <c r="F8" s="18" t="n">
        <v>1</v>
      </c>
      <c r="G8" s="18" t="n">
        <v>6</v>
      </c>
      <c r="H8" s="18" t="inlineStr">
        <is>
          <t>Database migration delay</t>
        </is>
      </c>
    </row>
    <row r="9">
      <c r="A9" s="18" t="n">
        <v>8</v>
      </c>
      <c r="B9" s="18" t="inlineStr">
        <is>
          <t>05/08/2026</t>
        </is>
      </c>
      <c r="C9" s="18">
        <f>C8-(55/10)</f>
        <v/>
      </c>
      <c r="D9" s="19" t="n">
        <v>18</v>
      </c>
      <c r="E9" s="18" t="n">
        <v>0</v>
      </c>
      <c r="F9" s="18" t="n">
        <v>0</v>
      </c>
      <c r="G9" s="18" t="n">
        <v>0</v>
      </c>
      <c r="H9" s="18" t="inlineStr"/>
    </row>
    <row r="10">
      <c r="A10" s="18" t="n">
        <v>9</v>
      </c>
      <c r="B10" s="18" t="inlineStr">
        <is>
          <t>05/09/2026</t>
        </is>
      </c>
      <c r="C10" s="18">
        <f>C9-(55/10)</f>
        <v/>
      </c>
      <c r="D10" s="19" t="n">
        <v>12</v>
      </c>
      <c r="E10" s="18" t="n">
        <v>-2</v>
      </c>
      <c r="F10" s="18" t="n">
        <v>0</v>
      </c>
      <c r="G10" s="18" t="n">
        <v>0</v>
      </c>
      <c r="H10" s="18" t="inlineStr">
        <is>
          <t>Scope removed: duplicate story</t>
        </is>
      </c>
    </row>
    <row r="11">
      <c r="A11" s="18" t="n">
        <v>10</v>
      </c>
      <c r="B11" s="18" t="inlineStr">
        <is>
          <t>05/10/2026</t>
        </is>
      </c>
      <c r="C11" s="18">
        <f>C10-(55/10)</f>
        <v/>
      </c>
      <c r="D11" s="19" t="n">
        <v>6</v>
      </c>
      <c r="E11" s="18" t="n">
        <v>0</v>
      </c>
      <c r="F11" s="18" t="n">
        <v>0</v>
      </c>
      <c r="G11" s="18" t="n">
        <v>0</v>
      </c>
      <c r="H11" s="18" t="inlineStr"/>
    </row>
    <row r="12">
      <c r="A12" s="18" t="n">
        <v>11</v>
      </c>
      <c r="B12" s="18" t="inlineStr">
        <is>
          <t>05/11/2026</t>
        </is>
      </c>
      <c r="C12" s="18">
        <f>C11-(55/10)</f>
        <v/>
      </c>
      <c r="D12" s="19" t="n">
        <v>2</v>
      </c>
      <c r="E12" s="18" t="n">
        <v>0</v>
      </c>
      <c r="F12" s="18" t="n">
        <v>0</v>
      </c>
      <c r="G12" s="18" t="n">
        <v>0</v>
      </c>
      <c r="H12" s="18" t="inlineStr">
        <is>
          <t>Final testing</t>
        </is>
      </c>
    </row>
    <row r="13">
      <c r="A13" s="18" t="n">
        <v>12</v>
      </c>
      <c r="B13" s="18" t="inlineStr">
        <is>
          <t>05/12/2026</t>
        </is>
      </c>
      <c r="C13" s="18">
        <f>C12-(55/10)</f>
        <v/>
      </c>
      <c r="D13" s="18" t="n">
        <v>0</v>
      </c>
      <c r="E13" s="18" t="n">
        <v>0</v>
      </c>
      <c r="F13" s="18" t="n">
        <v>0</v>
      </c>
      <c r="G13" s="18" t="n">
        <v>0</v>
      </c>
      <c r="H13" s="18" t="inlineStr">
        <is>
          <t>Sprint complete</t>
        </is>
      </c>
    </row>
  </sheetData>
  <pageMargins left="0.75" right="0.75" top="1" bottom="1" header="0.5" footer="0.5"/>
  <drawing xmlns:r="http://schemas.openxmlformats.org/officeDocument/2006/relationships" r:id="rId1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selection activeCell="A1" sqref="A1"/>
    </sheetView>
  </sheetViews>
  <sheetFormatPr baseColWidth="8" defaultRowHeight="15"/>
  <cols>
    <col width="12" customWidth="1" min="1" max="1"/>
    <col width="40" customWidth="1" min="2" max="2"/>
    <col width="18" customWidth="1" min="3" max="3"/>
    <col width="14" customWidth="1" min="4" max="4"/>
    <col width="14" customWidth="1" min="5" max="5"/>
    <col width="12" customWidth="1" min="6" max="6"/>
    <col width="12" customWidth="1" min="7" max="7"/>
    <col width="14" customWidth="1" min="8" max="8"/>
    <col width="12" customWidth="1" min="9" max="9"/>
    <col width="14" customWidth="1" min="10" max="10"/>
    <col width="16" customWidth="1" min="11" max="11"/>
  </cols>
  <sheetData>
    <row r="1">
      <c r="A1" s="20" t="inlineStr">
        <is>
          <t>Story ID</t>
        </is>
      </c>
      <c r="B1" s="20" t="inlineStr">
        <is>
          <t>Title</t>
        </is>
      </c>
      <c r="C1" s="20" t="inlineStr">
        <is>
          <t>Assignee</t>
        </is>
      </c>
      <c r="D1" s="20" t="inlineStr">
        <is>
          <t>Story Points</t>
        </is>
      </c>
      <c r="E1" s="20" t="inlineStr">
        <is>
          <t>Status</t>
        </is>
      </c>
      <c r="F1" s="20" t="inlineStr">
        <is>
          <t>Start Date</t>
        </is>
      </c>
      <c r="G1" s="20" t="inlineStr">
        <is>
          <t>End Date</t>
        </is>
      </c>
      <c r="H1" s="20" t="inlineStr">
        <is>
          <t>Type</t>
        </is>
      </c>
      <c r="I1" s="20" t="inlineStr">
        <is>
          <t>Priority</t>
        </is>
      </c>
      <c r="J1" s="20" t="inlineStr">
        <is>
          <t>Escaped Defect</t>
        </is>
      </c>
      <c r="K1" s="20" t="inlineStr">
        <is>
          <t>Cycle Time (days)</t>
        </is>
      </c>
    </row>
    <row r="2">
      <c r="A2" s="21" t="inlineStr">
        <is>
          <t>HEALTH-101</t>
        </is>
      </c>
      <c r="B2" s="21" t="inlineStr">
        <is>
          <t>Implement HL7 FHIR Patient Resource API</t>
        </is>
      </c>
      <c r="C2" s="21" t="inlineStr">
        <is>
          <t>Marcus Johnson</t>
        </is>
      </c>
      <c r="D2" s="21" t="n">
        <v>13</v>
      </c>
      <c r="E2" s="22" t="inlineStr">
        <is>
          <t>Done</t>
        </is>
      </c>
      <c r="F2" s="21" t="inlineStr">
        <is>
          <t>05/01/2026</t>
        </is>
      </c>
      <c r="G2" s="21" t="inlineStr">
        <is>
          <t>05/06/2026</t>
        </is>
      </c>
      <c r="H2" s="21" t="inlineStr">
        <is>
          <t>New Feature</t>
        </is>
      </c>
      <c r="I2" s="21" t="inlineStr">
        <is>
          <t>High</t>
        </is>
      </c>
      <c r="J2" s="21" t="inlineStr">
        <is>
          <t>No</t>
        </is>
      </c>
      <c r="K2" s="21">
        <f>G2-F2+1</f>
        <v/>
      </c>
    </row>
    <row r="3">
      <c r="A3" s="21" t="inlineStr">
        <is>
          <t>HEALTH-102</t>
        </is>
      </c>
      <c r="B3" s="21" t="inlineStr">
        <is>
          <t>Add HIPAA audit logging to all data access</t>
        </is>
      </c>
      <c r="C3" s="21" t="inlineStr">
        <is>
          <t>Priya Patel</t>
        </is>
      </c>
      <c r="D3" s="21" t="n">
        <v>8</v>
      </c>
      <c r="E3" s="22" t="inlineStr">
        <is>
          <t>Done</t>
        </is>
      </c>
      <c r="F3" s="21" t="inlineStr">
        <is>
          <t>05/02/2026</t>
        </is>
      </c>
      <c r="G3" s="21" t="inlineStr">
        <is>
          <t>05/07/2026</t>
        </is>
      </c>
      <c r="H3" s="23" t="inlineStr">
        <is>
          <t>Compliance</t>
        </is>
      </c>
      <c r="I3" s="21" t="inlineStr">
        <is>
          <t>Critical</t>
        </is>
      </c>
      <c r="J3" s="21" t="inlineStr">
        <is>
          <t>No</t>
        </is>
      </c>
      <c r="K3" s="21">
        <f>G3-F3+1</f>
        <v/>
      </c>
    </row>
    <row r="4">
      <c r="A4" s="21" t="inlineStr">
        <is>
          <t>HEALTH-103</t>
        </is>
      </c>
      <c r="B4" s="21" t="inlineStr">
        <is>
          <t>Refactor legacy authentication module</t>
        </is>
      </c>
      <c r="C4" s="21" t="inlineStr">
        <is>
          <t>Marcus Johnson</t>
        </is>
      </c>
      <c r="D4" s="21" t="n">
        <v>5</v>
      </c>
      <c r="E4" s="24" t="inlineStr">
        <is>
          <t>In Progress</t>
        </is>
      </c>
      <c r="F4" s="21" t="inlineStr">
        <is>
          <t>05/04/2026</t>
        </is>
      </c>
      <c r="G4" s="21" t="inlineStr"/>
      <c r="H4" s="25" t="inlineStr">
        <is>
          <t>Tech Debt</t>
        </is>
      </c>
      <c r="I4" s="21" t="inlineStr">
        <is>
          <t>Medium</t>
        </is>
      </c>
      <c r="J4" s="21" t="inlineStr">
        <is>
          <t>No</t>
        </is>
      </c>
      <c r="K4" s="21">
        <f>IF(G4="",TODAY()-F4+1,G4-F4+1)</f>
        <v/>
      </c>
    </row>
    <row r="5">
      <c r="A5" s="21" t="inlineStr">
        <is>
          <t>HEALTH-104</t>
        </is>
      </c>
      <c r="B5" s="21" t="inlineStr">
        <is>
          <t>Fix Epic EHR integration timeout bug</t>
        </is>
      </c>
      <c r="C5" s="21" t="inlineStr">
        <is>
          <t>David Kim</t>
        </is>
      </c>
      <c r="D5" s="21" t="n">
        <v>5</v>
      </c>
      <c r="E5" s="22" t="inlineStr">
        <is>
          <t>Done</t>
        </is>
      </c>
      <c r="F5" s="21" t="inlineStr">
        <is>
          <t>05/01/2026</t>
        </is>
      </c>
      <c r="G5" s="21" t="inlineStr">
        <is>
          <t>05/03/2026</t>
        </is>
      </c>
      <c r="H5" s="26" t="inlineStr">
        <is>
          <t>Bug</t>
        </is>
      </c>
      <c r="I5" s="21" t="inlineStr">
        <is>
          <t>High</t>
        </is>
      </c>
      <c r="J5" s="21" t="inlineStr">
        <is>
          <t>No</t>
        </is>
      </c>
      <c r="K5" s="21">
        <f>G5-F5+1</f>
        <v/>
      </c>
    </row>
    <row r="6">
      <c r="A6" s="21" t="inlineStr">
        <is>
          <t>HEALTH-105</t>
        </is>
      </c>
      <c r="B6" s="21" t="inlineStr">
        <is>
          <t>Create SOX control test automation</t>
        </is>
      </c>
      <c r="C6" s="21" t="inlineStr">
        <is>
          <t>James Wilson</t>
        </is>
      </c>
      <c r="D6" s="21" t="n">
        <v>8</v>
      </c>
      <c r="E6" s="22" t="inlineStr">
        <is>
          <t>Done</t>
        </is>
      </c>
      <c r="F6" s="21" t="inlineStr">
        <is>
          <t>05/03/2026</t>
        </is>
      </c>
      <c r="G6" s="21" t="inlineStr">
        <is>
          <t>05/08/2026</t>
        </is>
      </c>
      <c r="H6" s="23" t="inlineStr">
        <is>
          <t>Compliance</t>
        </is>
      </c>
      <c r="I6" s="21" t="inlineStr">
        <is>
          <t>Critical</t>
        </is>
      </c>
      <c r="J6" s="21" t="inlineStr">
        <is>
          <t>No</t>
        </is>
      </c>
      <c r="K6" s="21">
        <f>G6-F6+1</f>
        <v/>
      </c>
    </row>
    <row r="7">
      <c r="A7" s="21" t="inlineStr">
        <is>
          <t>HEALTH-106</t>
        </is>
      </c>
      <c r="B7" s="21" t="inlineStr">
        <is>
          <t>Update user access review workflow</t>
        </is>
      </c>
      <c r="C7" s="21" t="inlineStr">
        <is>
          <t>Lisa Rodriguez</t>
        </is>
      </c>
      <c r="D7" s="21" t="n">
        <v>3</v>
      </c>
      <c r="E7" s="22" t="inlineStr">
        <is>
          <t>Done</t>
        </is>
      </c>
      <c r="F7" s="21" t="inlineStr">
        <is>
          <t>05/01/2026</t>
        </is>
      </c>
      <c r="G7" s="21" t="inlineStr">
        <is>
          <t>05/02/2026</t>
        </is>
      </c>
      <c r="H7" s="23" t="inlineStr">
        <is>
          <t>Compliance</t>
        </is>
      </c>
      <c r="I7" s="21" t="inlineStr">
        <is>
          <t>Medium</t>
        </is>
      </c>
      <c r="J7" s="21" t="inlineStr">
        <is>
          <t>No</t>
        </is>
      </c>
      <c r="K7" s="21">
        <f>G7-F7+1</f>
        <v/>
      </c>
    </row>
    <row r="8">
      <c r="A8" s="21" t="inlineStr">
        <is>
          <t>HEALTH-107</t>
        </is>
      </c>
      <c r="B8" s="21" t="inlineStr">
        <is>
          <t>Implement OAuth2 token refresh logic</t>
        </is>
      </c>
      <c r="C8" s="21" t="inlineStr">
        <is>
          <t>Priya Patel</t>
        </is>
      </c>
      <c r="D8" s="21" t="n">
        <v>5</v>
      </c>
      <c r="E8" s="24" t="inlineStr">
        <is>
          <t>In Progress</t>
        </is>
      </c>
      <c r="F8" s="21" t="inlineStr">
        <is>
          <t>05/05/2026</t>
        </is>
      </c>
      <c r="G8" s="21" t="inlineStr"/>
      <c r="H8" s="21" t="inlineStr">
        <is>
          <t>New Feature</t>
        </is>
      </c>
      <c r="I8" s="21" t="inlineStr">
        <is>
          <t>High</t>
        </is>
      </c>
      <c r="J8" s="21" t="inlineStr">
        <is>
          <t>No</t>
        </is>
      </c>
      <c r="K8" s="21">
        <f>IF(G8="",TODAY()-F8+1,G8-F8+1)</f>
        <v/>
      </c>
    </row>
    <row r="9">
      <c r="A9" s="21" t="inlineStr">
        <is>
          <t>HEALTH-108</t>
        </is>
      </c>
      <c r="B9" s="21" t="inlineStr">
        <is>
          <t>Database schema migration for audit tables</t>
        </is>
      </c>
      <c r="C9" s="21" t="inlineStr">
        <is>
          <t>James Wilson</t>
        </is>
      </c>
      <c r="D9" s="21" t="n">
        <v>5</v>
      </c>
      <c r="E9" s="22" t="inlineStr">
        <is>
          <t>Done</t>
        </is>
      </c>
      <c r="F9" s="21" t="inlineStr">
        <is>
          <t>05/02/2026</t>
        </is>
      </c>
      <c r="G9" s="21" t="inlineStr">
        <is>
          <t>05/05/2026</t>
        </is>
      </c>
      <c r="H9" s="21" t="inlineStr">
        <is>
          <t>New Feature</t>
        </is>
      </c>
      <c r="I9" s="21" t="inlineStr">
        <is>
          <t>Medium</t>
        </is>
      </c>
      <c r="J9" s="21" t="inlineStr">
        <is>
          <t>No</t>
        </is>
      </c>
      <c r="K9" s="21">
        <f>G9-F9+1</f>
        <v/>
      </c>
    </row>
    <row r="10">
      <c r="A10" s="21" t="inlineStr">
        <is>
          <t>HEALTH-109</t>
        </is>
      </c>
      <c r="B10" s="21" t="inlineStr">
        <is>
          <t>Fix pagination bug in provider search</t>
        </is>
      </c>
      <c r="C10" s="21" t="inlineStr">
        <is>
          <t>David Kim</t>
        </is>
      </c>
      <c r="D10" s="21" t="n">
        <v>3</v>
      </c>
      <c r="E10" s="22" t="inlineStr">
        <is>
          <t>Done</t>
        </is>
      </c>
      <c r="F10" s="21" t="inlineStr">
        <is>
          <t>05/04/2026</t>
        </is>
      </c>
      <c r="G10" s="21" t="inlineStr">
        <is>
          <t>05/05/2026</t>
        </is>
      </c>
      <c r="H10" s="26" t="inlineStr">
        <is>
          <t>Bug</t>
        </is>
      </c>
      <c r="I10" s="21" t="inlineStr">
        <is>
          <t>Low</t>
        </is>
      </c>
      <c r="J10" s="27" t="inlineStr">
        <is>
          <t>Yes</t>
        </is>
      </c>
      <c r="K10" s="21">
        <f>G10-F10+1</f>
        <v/>
      </c>
    </row>
    <row r="11">
      <c r="A11" s="21" t="inlineStr">
        <is>
          <t>HEALTH-110</t>
        </is>
      </c>
      <c r="B11" s="21" t="inlineStr">
        <is>
          <t>Add input validation for FHIR bundles</t>
        </is>
      </c>
      <c r="C11" s="21" t="inlineStr">
        <is>
          <t>Priya Patel</t>
        </is>
      </c>
      <c r="D11" s="21" t="n">
        <v>3</v>
      </c>
      <c r="E11" s="28" t="inlineStr">
        <is>
          <t>To Do</t>
        </is>
      </c>
      <c r="F11" s="21" t="inlineStr"/>
      <c r="G11" s="21" t="inlineStr"/>
      <c r="H11" s="21" t="inlineStr">
        <is>
          <t>New Feature</t>
        </is>
      </c>
      <c r="I11" s="21" t="inlineStr">
        <is>
          <t>Medium</t>
        </is>
      </c>
      <c r="J11" s="21" t="inlineStr">
        <is>
          <t>No</t>
        </is>
      </c>
      <c r="K11" s="21" t="inlineStr"/>
    </row>
    <row r="12">
      <c r="A12" s="21" t="inlineStr">
        <is>
          <t>HEALTH-111</t>
        </is>
      </c>
      <c r="B12" s="21" t="inlineStr">
        <is>
          <t>Document API endpoints for security audit</t>
        </is>
      </c>
      <c r="C12" s="21" t="inlineStr">
        <is>
          <t>Lisa Rodriguez</t>
        </is>
      </c>
      <c r="D12" s="21" t="n">
        <v>2</v>
      </c>
      <c r="E12" s="22" t="inlineStr">
        <is>
          <t>Done</t>
        </is>
      </c>
      <c r="F12" s="21" t="inlineStr">
        <is>
          <t>05/06/2026</t>
        </is>
      </c>
      <c r="G12" s="21" t="inlineStr">
        <is>
          <t>05/07/2026</t>
        </is>
      </c>
      <c r="H12" s="23" t="inlineStr">
        <is>
          <t>Compliance</t>
        </is>
      </c>
      <c r="I12" s="21" t="inlineStr">
        <is>
          <t>Medium</t>
        </is>
      </c>
      <c r="J12" s="21" t="inlineStr">
        <is>
          <t>No</t>
        </is>
      </c>
      <c r="K12" s="21">
        <f>G12-F12+1</f>
        <v/>
      </c>
    </row>
    <row r="13">
      <c r="A13" s="21" t="inlineStr">
        <is>
          <t>HEALTH-112</t>
        </is>
      </c>
      <c r="B13" s="21" t="inlineStr">
        <is>
          <t>Optimize SQL queries for patient lookup</t>
        </is>
      </c>
      <c r="C13" s="21" t="inlineStr">
        <is>
          <t>Marcus Johnson</t>
        </is>
      </c>
      <c r="D13" s="21" t="n">
        <v>3</v>
      </c>
      <c r="E13" s="28" t="inlineStr">
        <is>
          <t>To Do</t>
        </is>
      </c>
      <c r="F13" s="21" t="inlineStr"/>
      <c r="G13" s="21" t="inlineStr"/>
      <c r="H13" s="25" t="inlineStr">
        <is>
          <t>Tech Debt</t>
        </is>
      </c>
      <c r="I13" s="21" t="inlineStr">
        <is>
          <t>Low</t>
        </is>
      </c>
      <c r="J13" s="21" t="inlineStr">
        <is>
          <t>No</t>
        </is>
      </c>
      <c r="K13" s="21" t="inlineStr"/>
    </row>
    <row r="14">
      <c r="A14" s="21" t="inlineStr">
        <is>
          <t>HEALTH-113</t>
        </is>
      </c>
      <c r="B14" s="21" t="inlineStr">
        <is>
          <t>Configure CI/CD pipeline for compliance checks</t>
        </is>
      </c>
      <c r="C14" s="21" t="inlineStr">
        <is>
          <t>James Wilson</t>
        </is>
      </c>
      <c r="D14" s="21" t="n">
        <v>5</v>
      </c>
      <c r="E14" s="22" t="inlineStr">
        <is>
          <t>Done</t>
        </is>
      </c>
      <c r="F14" s="21" t="inlineStr">
        <is>
          <t>05/01/2026</t>
        </is>
      </c>
      <c r="G14" s="21" t="inlineStr">
        <is>
          <t>05/04/2026</t>
        </is>
      </c>
      <c r="H14" s="21" t="inlineStr">
        <is>
          <t>DevOps</t>
        </is>
      </c>
      <c r="I14" s="21" t="inlineStr">
        <is>
          <t>High</t>
        </is>
      </c>
      <c r="J14" s="21" t="inlineStr">
        <is>
          <t>No</t>
        </is>
      </c>
      <c r="K14" s="21">
        <f>G14-F14+1</f>
        <v/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J6"/>
  <sheetViews>
    <sheetView workbookViewId="0">
      <selection activeCell="A1" sqref="A1"/>
    </sheetView>
  </sheetViews>
  <sheetFormatPr baseColWidth="8" defaultRowHeight="15"/>
  <cols>
    <col width="12" customWidth="1" min="1" max="1"/>
    <col width="38" customWidth="1" min="2" max="2"/>
    <col width="18" customWidth="1" min="3" max="3"/>
    <col width="18" customWidth="1" min="4" max="4"/>
    <col width="18" customWidth="1" min="5" max="5"/>
    <col width="12" customWidth="1" min="6" max="6"/>
    <col width="12" customWidth="1" min="7" max="7"/>
    <col width="12" customWidth="1" min="8" max="8"/>
    <col width="28" customWidth="1" min="9" max="9"/>
    <col width="30" customWidth="1" min="10" max="10"/>
  </cols>
  <sheetData>
    <row r="1">
      <c r="A1" s="20" t="inlineStr">
        <is>
          <t>Blocker ID</t>
        </is>
      </c>
      <c r="B1" s="20" t="inlineStr">
        <is>
          <t>Description</t>
        </is>
      </c>
      <c r="C1" s="20" t="inlineStr">
        <is>
          <t>Raised Date</t>
        </is>
      </c>
      <c r="D1" s="20" t="inlineStr">
        <is>
          <t>Resolved Date</t>
        </is>
      </c>
      <c r="E1" s="20" t="inlineStr">
        <is>
          <t>Owner</t>
        </is>
      </c>
      <c r="F1" s="20" t="inlineStr">
        <is>
          <t>Status</t>
        </is>
      </c>
      <c r="G1" s="20" t="inlineStr">
        <is>
          <t>Aging (hrs)</t>
        </is>
      </c>
      <c r="H1" s="20" t="inlineStr">
        <is>
          <t>Impact</t>
        </is>
      </c>
      <c r="I1" s="20" t="inlineStr">
        <is>
          <t>Root Cause</t>
        </is>
      </c>
      <c r="J1" s="20" t="inlineStr">
        <is>
          <t>Resolution</t>
        </is>
      </c>
    </row>
    <row r="2">
      <c r="A2" s="21" t="inlineStr">
        <is>
          <t>BLK-001</t>
        </is>
      </c>
      <c r="B2" s="21" t="inlineStr">
        <is>
          <t>HL7 FHIR API endpoint returning 500 errors</t>
        </is>
      </c>
      <c r="C2" s="21" t="inlineStr">
        <is>
          <t>05/02/2026 09:00</t>
        </is>
      </c>
      <c r="D2" s="21" t="inlineStr">
        <is>
          <t>05/02/2026 13:00</t>
        </is>
      </c>
      <c r="E2" s="21" t="inlineStr">
        <is>
          <t>James Wilson</t>
        </is>
      </c>
      <c r="F2" s="22" t="inlineStr">
        <is>
          <t>Resolved</t>
        </is>
      </c>
      <c r="G2" s="21">
        <f>(D2-C2)*24</f>
        <v/>
      </c>
      <c r="H2" s="26" t="inlineStr">
        <is>
          <t>Critical</t>
        </is>
      </c>
      <c r="I2" s="21" t="inlineStr">
        <is>
          <t>Missing SSL certificate config</t>
        </is>
      </c>
      <c r="J2" s="21" t="inlineStr">
        <is>
          <t>Updated nginx proxy settings</t>
        </is>
      </c>
    </row>
    <row r="3">
      <c r="A3" s="21" t="inlineStr">
        <is>
          <t>BLK-002</t>
        </is>
      </c>
      <c r="B3" s="21" t="inlineStr">
        <is>
          <t>Epic EHR sandbox environment down</t>
        </is>
      </c>
      <c r="C3" s="21" t="inlineStr">
        <is>
          <t>05/04/2026 11:00</t>
        </is>
      </c>
      <c r="D3" s="21" t="inlineStr">
        <is>
          <t>05/05/2026 09:00</t>
        </is>
      </c>
      <c r="E3" s="21" t="inlineStr">
        <is>
          <t>David Kim</t>
        </is>
      </c>
      <c r="F3" s="22" t="inlineStr">
        <is>
          <t>Resolved</t>
        </is>
      </c>
      <c r="G3" s="21">
        <f>(D3-C3)*24</f>
        <v/>
      </c>
      <c r="H3" s="24" t="inlineStr">
        <is>
          <t>High</t>
        </is>
      </c>
      <c r="I3" s="21" t="inlineStr">
        <is>
          <t>Vendor maintenance window</t>
        </is>
      </c>
      <c r="J3" s="21" t="inlineStr">
        <is>
          <t>Coordinated with Epic support</t>
        </is>
      </c>
    </row>
    <row r="4">
      <c r="A4" s="21" t="inlineStr">
        <is>
          <t>BLK-003</t>
        </is>
      </c>
      <c r="B4" s="21" t="inlineStr">
        <is>
          <t>Database migration script failing on staging</t>
        </is>
      </c>
      <c r="C4" s="21" t="inlineStr">
        <is>
          <t>05/07/2026 14:00</t>
        </is>
      </c>
      <c r="D4" s="21" t="inlineStr"/>
      <c r="E4" s="21" t="inlineStr">
        <is>
          <t>James Wilson</t>
        </is>
      </c>
      <c r="F4" s="27" t="inlineStr">
        <is>
          <t>Open</t>
        </is>
      </c>
      <c r="G4" s="21">
        <f>(NOW()-C4)*24</f>
        <v/>
      </c>
      <c r="H4" s="24" t="inlineStr">
        <is>
          <t>High</t>
        </is>
      </c>
      <c r="I4" s="21" t="inlineStr">
        <is>
          <t>Foreign key constraint violation</t>
        </is>
      </c>
      <c r="J4" s="21" t="inlineStr">
        <is>
          <t>In progress - refactoring script</t>
        </is>
      </c>
    </row>
    <row r="5">
      <c r="A5" s="21" t="inlineStr">
        <is>
          <t>BLK-004</t>
        </is>
      </c>
      <c r="B5" s="21" t="inlineStr">
        <is>
          <t>SOX auditor requesting additional access logs</t>
        </is>
      </c>
      <c r="C5" s="21" t="inlineStr">
        <is>
          <t>05/05/2026 10:00</t>
        </is>
      </c>
      <c r="D5" s="21" t="inlineStr">
        <is>
          <t>05/05/2026 16:00</t>
        </is>
      </c>
      <c r="E5" s="21" t="inlineStr">
        <is>
          <t>Lisa Rodriguez</t>
        </is>
      </c>
      <c r="F5" s="22" t="inlineStr">
        <is>
          <t>Resolved</t>
        </is>
      </c>
      <c r="G5" s="21">
        <f>(D5-C5)*24</f>
        <v/>
      </c>
      <c r="H5" s="25" t="inlineStr">
        <is>
          <t>Medium</t>
        </is>
      </c>
      <c r="I5" s="21" t="inlineStr">
        <is>
          <t>Audit scope expansion</t>
        </is>
      </c>
      <c r="J5" s="21" t="inlineStr">
        <is>
          <t>Exported logs from SIEM</t>
        </is>
      </c>
    </row>
    <row r="6">
      <c r="A6" s="21" t="inlineStr">
        <is>
          <t>BLK-005</t>
        </is>
      </c>
      <c r="B6" s="21" t="inlineStr">
        <is>
          <t>Code review bottleneck - 3 stories pending</t>
        </is>
      </c>
      <c r="C6" s="21" t="inlineStr">
        <is>
          <t>05/08/2026 09:00</t>
        </is>
      </c>
      <c r="D6" s="21" t="inlineStr">
        <is>
          <t>05/08/2026 15:00</t>
        </is>
      </c>
      <c r="E6" s="21" t="inlineStr">
        <is>
          <t>Marcus Johnson</t>
        </is>
      </c>
      <c r="F6" s="22" t="inlineStr">
        <is>
          <t>Resolved</t>
        </is>
      </c>
      <c r="G6" s="21">
        <f>(D6-C6)*24</f>
        <v/>
      </c>
      <c r="H6" s="25" t="inlineStr">
        <is>
          <t>Medium</t>
        </is>
      </c>
      <c r="I6" s="21" t="inlineStr">
        <is>
          <t>Tech lead on PTO</t>
        </is>
      </c>
      <c r="J6" s="21" t="inlineStr">
        <is>
          <t>Distributed review to senior devs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14" customWidth="1" min="1" max="1"/>
    <col width="28" customWidth="1" min="2" max="2"/>
    <col width="18" customWidth="1" min="3" max="3"/>
    <col width="18" customWidth="1" min="4" max="4"/>
    <col width="18" customWidth="1" min="5" max="5"/>
    <col width="16" customWidth="1" min="6" max="6"/>
    <col width="16" customWidth="1" min="7" max="7"/>
    <col width="16" customWidth="1" min="8" max="8"/>
    <col width="16" customWidth="1" min="9" max="9"/>
  </cols>
  <sheetData>
    <row r="1">
      <c r="A1" s="20" t="inlineStr">
        <is>
          <t>Sprint</t>
        </is>
      </c>
      <c r="B1" s="20" t="inlineStr">
        <is>
          <t>Sprint Name</t>
        </is>
      </c>
      <c r="C1" s="20" t="inlineStr">
        <is>
          <t>Committed Points</t>
        </is>
      </c>
      <c r="D1" s="20" t="inlineStr">
        <is>
          <t>Completed Points</t>
        </is>
      </c>
      <c r="E1" s="20" t="inlineStr">
        <is>
          <t>Incomplete Points</t>
        </is>
      </c>
      <c r="F1" s="20" t="inlineStr">
        <is>
          <t>Late Completion</t>
        </is>
      </c>
      <c r="G1" s="20" t="inlineStr">
        <is>
          <t>Predictability %</t>
        </is>
      </c>
      <c r="H1" s="20" t="inlineStr">
        <is>
          <t>Rolling Avg (3)</t>
        </is>
      </c>
      <c r="I1" s="20" t="inlineStr">
        <is>
          <t>Rolling Avg (6)</t>
        </is>
      </c>
    </row>
    <row r="2">
      <c r="A2" s="18" t="inlineStr">
        <is>
          <t>Sprint 19</t>
        </is>
      </c>
      <c r="B2" s="18" t="inlineStr">
        <is>
          <t>Sprint 19 - Foundation</t>
        </is>
      </c>
      <c r="C2" s="18" t="n">
        <v>40</v>
      </c>
      <c r="D2" s="18" t="n">
        <v>38</v>
      </c>
      <c r="E2" s="18" t="n">
        <v>2</v>
      </c>
      <c r="F2" s="18" t="n">
        <v>0</v>
      </c>
      <c r="G2" s="18">
        <f>D2/C2*100</f>
        <v/>
      </c>
      <c r="H2" s="18" t="inlineStr"/>
      <c r="I2" s="18" t="inlineStr"/>
    </row>
    <row r="3">
      <c r="A3" s="18" t="inlineStr">
        <is>
          <t>Sprint 20</t>
        </is>
      </c>
      <c r="B3" s="18" t="inlineStr">
        <is>
          <t>Sprint 20 - Core Features</t>
        </is>
      </c>
      <c r="C3" s="18" t="n">
        <v>48</v>
      </c>
      <c r="D3" s="18" t="n">
        <v>45</v>
      </c>
      <c r="E3" s="18" t="n">
        <v>3</v>
      </c>
      <c r="F3" s="18" t="n">
        <v>0</v>
      </c>
      <c r="G3" s="18">
        <f>D3/C3*100</f>
        <v/>
      </c>
      <c r="H3" s="18" t="inlineStr"/>
      <c r="I3" s="18" t="inlineStr"/>
    </row>
    <row r="4">
      <c r="A4" s="18" t="inlineStr">
        <is>
          <t>Sprint 21</t>
        </is>
      </c>
      <c r="B4" s="18" t="inlineStr">
        <is>
          <t>Sprint 21 - Integration</t>
        </is>
      </c>
      <c r="C4" s="18" t="n">
        <v>52</v>
      </c>
      <c r="D4" s="18" t="n">
        <v>50</v>
      </c>
      <c r="E4" s="18" t="n">
        <v>2</v>
      </c>
      <c r="F4" s="18" t="n">
        <v>0</v>
      </c>
      <c r="G4" s="18">
        <f>D4/C4*100</f>
        <v/>
      </c>
      <c r="H4" s="18">
        <f>AVERAGE(D2:D4)</f>
        <v/>
      </c>
      <c r="I4" s="18" t="inlineStr"/>
    </row>
    <row r="5">
      <c r="A5" s="18" t="inlineStr">
        <is>
          <t>Sprint 22</t>
        </is>
      </c>
      <c r="B5" s="18" t="inlineStr">
        <is>
          <t>Sprint 22 - Security Hardening</t>
        </is>
      </c>
      <c r="C5" s="18" t="n">
        <v>45</v>
      </c>
      <c r="D5" s="18" t="n">
        <v>42</v>
      </c>
      <c r="E5" s="18" t="n">
        <v>3</v>
      </c>
      <c r="F5" s="18" t="n">
        <v>0</v>
      </c>
      <c r="G5" s="18">
        <f>D5/C5*100</f>
        <v/>
      </c>
      <c r="H5" s="18">
        <f>AVERAGE(D3:D5)</f>
        <v/>
      </c>
      <c r="I5" s="18" t="inlineStr"/>
    </row>
    <row r="6">
      <c r="A6" s="18" t="inlineStr">
        <is>
          <t>Sprint 23</t>
        </is>
      </c>
      <c r="B6" s="18" t="inlineStr">
        <is>
          <t>Sprint 23 - Compliance Prep</t>
        </is>
      </c>
      <c r="C6" s="18" t="n">
        <v>50</v>
      </c>
      <c r="D6" s="18" t="n">
        <v>48</v>
      </c>
      <c r="E6" s="18" t="n">
        <v>2</v>
      </c>
      <c r="F6" s="18" t="n">
        <v>0</v>
      </c>
      <c r="G6" s="18">
        <f>D6/C6*100</f>
        <v/>
      </c>
      <c r="H6" s="18">
        <f>AVERAGE(D4:D6)</f>
        <v/>
      </c>
      <c r="I6" s="18">
        <f>AVERAGE(D2:D7)</f>
        <v/>
      </c>
    </row>
    <row r="7">
      <c r="A7" s="18" t="inlineStr">
        <is>
          <t>Sprint 24</t>
        </is>
      </c>
      <c r="B7" s="18" t="inlineStr">
        <is>
          <t>Sprint 24 - FHIR + HIPAA</t>
        </is>
      </c>
      <c r="C7" s="18" t="n">
        <v>55</v>
      </c>
      <c r="D7" s="18" t="n">
        <v>53</v>
      </c>
      <c r="E7" s="18" t="n">
        <v>2</v>
      </c>
      <c r="F7" s="18" t="n">
        <v>0</v>
      </c>
      <c r="G7" s="18">
        <f>D7/C7*100</f>
        <v/>
      </c>
      <c r="H7" s="18">
        <f>AVERAGE(D5:D7)</f>
        <v/>
      </c>
      <c r="I7" s="18">
        <f>AVERAGE(D3:D8)</f>
        <v/>
      </c>
    </row>
    <row r="8">
      <c r="A8" s="18" t="inlineStr">
        <is>
          <t>Sprint 25</t>
        </is>
      </c>
      <c r="B8" s="18" t="inlineStr">
        <is>
          <t>Sprint 25 - (Current)</t>
        </is>
      </c>
      <c r="C8" s="18" t="n">
        <v>58</v>
      </c>
      <c r="D8" s="18" t="inlineStr"/>
      <c r="E8" s="18" t="inlineStr"/>
      <c r="F8" s="18" t="inlineStr"/>
      <c r="G8" s="18" t="inlineStr"/>
      <c r="H8" s="18" t="inlineStr"/>
      <c r="I8" s="18" t="inlineStr"/>
    </row>
  </sheetData>
  <pageMargins left="0.75" right="0.75" top="1" bottom="1" header="0.5" footer="0.5"/>
  <drawing xmlns:r="http://schemas.openxmlformats.org/officeDocument/2006/relationships" r:id="rId1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J6"/>
  <sheetViews>
    <sheetView workbookViewId="0">
      <selection activeCell="A1" sqref="A1"/>
    </sheetView>
  </sheetViews>
  <sheetFormatPr baseColWidth="8" defaultRowHeight="15"/>
  <cols>
    <col width="12" customWidth="1" min="1" max="1"/>
    <col width="20" customWidth="1" min="2" max="2"/>
    <col width="24" customWidth="1" min="3" max="3"/>
    <col width="22" customWidth="1" min="4" max="4"/>
    <col width="18" customWidth="1" min="5" max="5"/>
    <col width="18" customWidth="1" min="6" max="6"/>
    <col width="24" customWidth="1" min="7" max="7"/>
    <col width="14" customWidth="1" min="8" max="8"/>
    <col width="14" customWidth="1" min="9" max="9"/>
    <col width="14" customWidth="1" min="10" max="10"/>
  </cols>
  <sheetData>
    <row r="1">
      <c r="A1" s="20" t="inlineStr">
        <is>
          <t>Sprint</t>
        </is>
      </c>
      <c r="B1" s="20" t="inlineStr">
        <is>
          <t>Control Test Pass Rate %</t>
        </is>
      </c>
      <c r="C1" s="20" t="inlineStr">
        <is>
          <t>Access Review Completion %</t>
        </is>
      </c>
      <c r="D1" s="20" t="inlineStr">
        <is>
          <t>Audit Trail Coverage %</t>
        </is>
      </c>
      <c r="E1" s="20" t="inlineStr">
        <is>
          <t>Remediation Points</t>
        </is>
      </c>
      <c r="F1" s="20" t="inlineStr">
        <is>
          <t>Innovation Points</t>
        </is>
      </c>
      <c r="G1" s="20" t="inlineStr">
        <is>
          <t>Compliance/Innovation Ratio</t>
        </is>
      </c>
      <c r="H1" s="20" t="inlineStr">
        <is>
          <t>HIPAA Findings</t>
        </is>
      </c>
      <c r="I1" s="20" t="inlineStr">
        <is>
          <t>SOX Findings</t>
        </is>
      </c>
      <c r="J1" s="20" t="inlineStr">
        <is>
          <t>Audit Status</t>
        </is>
      </c>
    </row>
    <row r="2">
      <c r="A2" s="18" t="inlineStr">
        <is>
          <t>Sprint 21</t>
        </is>
      </c>
      <c r="B2" s="29" t="n">
        <v>92</v>
      </c>
      <c r="C2" s="18" t="n">
        <v>100</v>
      </c>
      <c r="D2" s="18" t="n">
        <v>85</v>
      </c>
      <c r="E2" s="18" t="n">
        <v>15</v>
      </c>
      <c r="F2" s="18" t="n">
        <v>35</v>
      </c>
      <c r="G2" s="18">
        <f>E2/F2</f>
        <v/>
      </c>
      <c r="H2" s="18" t="n">
        <v>1</v>
      </c>
      <c r="I2" s="18" t="n">
        <v>0</v>
      </c>
      <c r="J2" s="30" t="inlineStr">
        <is>
          <t>Pass</t>
        </is>
      </c>
    </row>
    <row r="3">
      <c r="A3" s="18" t="inlineStr">
        <is>
          <t>Sprint 22</t>
        </is>
      </c>
      <c r="B3" s="30" t="n">
        <v>95</v>
      </c>
      <c r="C3" s="18" t="n">
        <v>100</v>
      </c>
      <c r="D3" s="18" t="n">
        <v>90</v>
      </c>
      <c r="E3" s="18" t="n">
        <v>20</v>
      </c>
      <c r="F3" s="18" t="n">
        <v>25</v>
      </c>
      <c r="G3" s="18">
        <f>E3/F3</f>
        <v/>
      </c>
      <c r="H3" s="18" t="n">
        <v>0</v>
      </c>
      <c r="I3" s="18" t="n">
        <v>0</v>
      </c>
      <c r="J3" s="30" t="inlineStr">
        <is>
          <t>Pass</t>
        </is>
      </c>
    </row>
    <row r="4">
      <c r="A4" s="18" t="inlineStr">
        <is>
          <t>Sprint 23</t>
        </is>
      </c>
      <c r="B4" s="30" t="n">
        <v>98</v>
      </c>
      <c r="C4" s="18" t="n">
        <v>100</v>
      </c>
      <c r="D4" s="18" t="n">
        <v>95</v>
      </c>
      <c r="E4" s="18" t="n">
        <v>25</v>
      </c>
      <c r="F4" s="18" t="n">
        <v>23</v>
      </c>
      <c r="G4" s="18">
        <f>E4/F4</f>
        <v/>
      </c>
      <c r="H4" s="18" t="n">
        <v>0</v>
      </c>
      <c r="I4" s="18" t="n">
        <v>1</v>
      </c>
      <c r="J4" s="30" t="inlineStr">
        <is>
          <t>Pass</t>
        </is>
      </c>
    </row>
    <row r="5">
      <c r="A5" s="18" t="inlineStr">
        <is>
          <t>Sprint 24</t>
        </is>
      </c>
      <c r="B5" s="30" t="n">
        <v>96</v>
      </c>
      <c r="C5" s="18" t="n">
        <v>100</v>
      </c>
      <c r="D5" s="18" t="n">
        <v>98</v>
      </c>
      <c r="E5" s="18" t="n">
        <v>20</v>
      </c>
      <c r="F5" s="18" t="n">
        <v>33</v>
      </c>
      <c r="G5" s="18">
        <f>E5/F5</f>
        <v/>
      </c>
      <c r="H5" s="18" t="n">
        <v>0</v>
      </c>
      <c r="I5" s="18" t="n">
        <v>0</v>
      </c>
      <c r="J5" s="30" t="inlineStr">
        <is>
          <t>Pass</t>
        </is>
      </c>
    </row>
    <row r="6">
      <c r="A6" s="18" t="inlineStr">
        <is>
          <t>Sprint 25</t>
        </is>
      </c>
      <c r="B6" s="18" t="inlineStr"/>
      <c r="C6" s="18" t="inlineStr"/>
      <c r="D6" s="18" t="inlineStr"/>
      <c r="E6" s="18" t="inlineStr"/>
      <c r="F6" s="18" t="inlineStr"/>
      <c r="G6" s="18" t="inlineStr"/>
      <c r="H6" s="18" t="inlineStr"/>
      <c r="I6" s="18" t="inlineStr"/>
      <c r="J6" s="18" t="inlineStr"/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19"/>
  <sheetViews>
    <sheetView workbookViewId="0">
      <selection activeCell="A1" sqref="A1"/>
    </sheetView>
  </sheetViews>
  <sheetFormatPr baseColWidth="8" defaultRowHeight="15"/>
  <cols>
    <col width="28" customWidth="1" min="1" max="1"/>
    <col width="45" customWidth="1" min="2" max="2"/>
    <col width="14" customWidth="1" min="3" max="3"/>
    <col width="14" customWidth="1" min="4" max="4"/>
    <col width="14" customWidth="1" min="5" max="5"/>
    <col width="18" customWidth="1" min="6" max="6"/>
  </cols>
  <sheetData>
    <row r="1">
      <c r="A1" s="31" t="inlineStr">
        <is>
          <t>SPRINT KPI DASHBOARD</t>
        </is>
      </c>
      <c r="B1" s="2" t="n"/>
      <c r="C1" s="2" t="n"/>
      <c r="D1" s="2" t="n"/>
      <c r="E1" s="2" t="n"/>
      <c r="F1" s="3" t="n"/>
    </row>
    <row r="2">
      <c r="A2" s="4" t="inlineStr"/>
      <c r="B2" s="4" t="inlineStr"/>
      <c r="C2" s="4" t="inlineStr"/>
      <c r="D2" s="4" t="inlineStr"/>
      <c r="E2" s="4" t="inlineStr"/>
      <c r="F2" s="4" t="inlineStr"/>
    </row>
    <row r="3">
      <c r="A3" s="17" t="inlineStr">
        <is>
          <t>METRIC</t>
        </is>
      </c>
      <c r="B3" s="17" t="inlineStr">
        <is>
          <t>FORMULA</t>
        </is>
      </c>
      <c r="C3" s="17" t="inlineStr">
        <is>
          <t>TARGET</t>
        </is>
      </c>
      <c r="D3" s="17" t="inlineStr">
        <is>
          <t>ACTUAL</t>
        </is>
      </c>
      <c r="E3" s="17" t="inlineStr">
        <is>
          <t>VARIANCE</t>
        </is>
      </c>
      <c r="F3" s="17" t="inlineStr">
        <is>
          <t>STATUS</t>
        </is>
      </c>
    </row>
    <row r="4">
      <c r="A4" s="14" t="inlineStr">
        <is>
          <t>Sprint Predictability</t>
        </is>
      </c>
      <c r="B4" s="4">
        <f>ABS(Completed-Committed)/Committed*100</f>
        <v/>
      </c>
      <c r="C4" s="4" t="inlineStr">
        <is>
          <t>&gt; 90%</t>
        </is>
      </c>
      <c r="D4" s="4">
        <f>VelocityTracker!G7</f>
        <v/>
      </c>
      <c r="E4" s="4">
        <f>D4-C4</f>
        <v/>
      </c>
      <c r="F4" s="32">
        <f>IF(D4&gt;=90%,"Healthy",IF(D4&gt;=80%,"At Risk","Critical"))</f>
        <v/>
      </c>
    </row>
    <row r="5">
      <c r="A5" s="14" t="inlineStr">
        <is>
          <t>Scope Change %</t>
        </is>
      </c>
      <c r="B5" s="4">
        <f>TotalAdded/Committed*100</f>
        <v/>
      </c>
      <c r="C5" s="4" t="inlineStr">
        <is>
          <t>&lt; 10%</t>
        </is>
      </c>
      <c r="D5" s="4">
        <f>SUM(DailyBurndown!E2:E13)/SprintSetup!C9*100</f>
        <v/>
      </c>
      <c r="E5" s="4">
        <f>D5-C5</f>
        <v/>
      </c>
      <c r="F5" s="32">
        <f>IF(D5&lt;10%,"Healthy",IF(D5&lt;=15%,"At Risk","Critical"))</f>
        <v/>
      </c>
    </row>
    <row r="6">
      <c r="A6" s="14" t="inlineStr">
        <is>
          <t>Flow Efficiency</t>
        </is>
      </c>
      <c r="B6" s="4">
        <f>ActiveTime/CycleTime*100</f>
        <v/>
      </c>
      <c r="C6" s="4" t="inlineStr">
        <is>
          <t>&gt; 40%</t>
        </is>
      </c>
      <c r="D6" s="4">
        <f>SUM(SprintBacklog!K2:K14)/COUNTA(SprintBacklog!K2:K14)*100</f>
        <v/>
      </c>
      <c r="E6" s="4">
        <f>D6-C6</f>
        <v/>
      </c>
      <c r="F6" s="32">
        <f>IF(D6&gt;40%,"Healthy",IF(D6&gt;=25%,"At Risk","Critical"))</f>
        <v/>
      </c>
    </row>
    <row r="7">
      <c r="A7" s="14" t="inlineStr">
        <is>
          <t>Blocker Resolution (hrs)</t>
        </is>
      </c>
      <c r="B7" s="4">
        <f>AVERAGE(BlockerTracker!G2:G6)</f>
        <v/>
      </c>
      <c r="C7" s="4" t="inlineStr">
        <is>
          <t>&lt; 24</t>
        </is>
      </c>
      <c r="D7" s="4">
        <f>AVERAGE(BlockerTracker!G2:G6)</f>
        <v/>
      </c>
      <c r="E7" s="4">
        <f>D7-C7</f>
        <v/>
      </c>
      <c r="F7" s="32">
        <f>IF(D7&lt;24,"Healthy",IF(D7&lt;=48,"At Risk","Critical"))</f>
        <v/>
      </c>
    </row>
    <row r="8">
      <c r="A8" s="14" t="inlineStr">
        <is>
          <t>Escaped Defect Rate</t>
        </is>
      </c>
      <c r="B8" s="4">
        <f>EscapedDefects/TotalStories*100</f>
        <v/>
      </c>
      <c r="C8" s="4" t="inlineStr">
        <is>
          <t>0%</t>
        </is>
      </c>
      <c r="D8" s="4">
        <f>COUNTIF(SprintBacklog!J2:J14,"Yes")/COUNTA(SprintBacklog!A2:A14)*100</f>
        <v/>
      </c>
      <c r="E8" s="4">
        <f>D8-C8</f>
        <v/>
      </c>
      <c r="F8" s="32">
        <f>IF(D8=0,"Healthy",IF(D8&lt;=5%,"At Risk","Critical"))</f>
        <v/>
      </c>
    </row>
    <row r="9">
      <c r="A9" s="14" t="inlineStr">
        <is>
          <t>Tech Debt Ratio</t>
        </is>
      </c>
      <c r="B9" s="4">
        <f>TechDebtPoints/TotalCompleted*100</f>
        <v/>
      </c>
      <c r="C9" s="4" t="inlineStr">
        <is>
          <t>&lt; 30%</t>
        </is>
      </c>
      <c r="D9" s="4">
        <f>SUMIF(SprintBacklog!H2:H14,"Tech Debt",SprintBacklog!D2:D14)/SUMIF(SprintBacklog!E2:E14,"Done",SprintBacklog!D2:D14)*100</f>
        <v/>
      </c>
      <c r="E9" s="4">
        <f>D9-C9</f>
        <v/>
      </c>
      <c r="F9" s="32">
        <f>IF(D9&lt;30%,"Healthy",IF(D9&lt;=40%,"At Risk","Critical"))</f>
        <v/>
      </c>
    </row>
    <row r="10">
      <c r="A10" s="14" t="inlineStr">
        <is>
          <t>Velocity Trend</t>
        </is>
      </c>
      <c r="B10" s="4">
        <f>RollingAvg(3)</f>
        <v/>
      </c>
      <c r="C10" s="4" t="inlineStr">
        <is>
          <t>Stable</t>
        </is>
      </c>
      <c r="D10" s="4">
        <f>VelocityTracker!H7</f>
        <v/>
      </c>
      <c r="E10" s="4">
        <f>D10-C10</f>
        <v/>
      </c>
      <c r="F10" s="32">
        <f>IF(ABS(D10-C10)&lt;5,"Healthy","At Risk")</f>
        <v/>
      </c>
    </row>
    <row r="11">
      <c r="A11" s="14" t="inlineStr">
        <is>
          <t>Compliance Pass Rate</t>
        </is>
      </c>
      <c r="B11" s="4">
        <f>ControlTestsPass/TotalTests*100</f>
        <v/>
      </c>
      <c r="C11" s="4" t="inlineStr">
        <is>
          <t>&gt; 95%</t>
        </is>
      </c>
      <c r="D11" s="4">
        <f>Compliance!B5</f>
        <v/>
      </c>
      <c r="E11" s="4">
        <f>D11-C11</f>
        <v/>
      </c>
      <c r="F11" s="32">
        <f>IF(D11&gt;=95%,"Healthy",IF(D11&gt;=90%,"At Risk","Critical"))</f>
        <v/>
      </c>
    </row>
    <row r="12">
      <c r="A12" s="4" t="inlineStr"/>
      <c r="B12" s="4" t="inlineStr"/>
      <c r="C12" s="4" t="inlineStr"/>
      <c r="D12" s="4" t="inlineStr"/>
      <c r="E12" s="4" t="inlineStr"/>
      <c r="F12" s="4" t="inlineStr"/>
    </row>
    <row r="13">
      <c r="A13" s="15" t="inlineStr">
        <is>
          <t>OVERALL SPRINT HEALTH</t>
        </is>
      </c>
      <c r="B13" s="2" t="n"/>
      <c r="C13" s="2" t="n"/>
      <c r="D13" s="2" t="n"/>
      <c r="E13" s="2" t="n"/>
      <c r="F13" s="3" t="n"/>
    </row>
    <row r="14">
      <c r="A14" s="4" t="inlineStr"/>
      <c r="B14" s="4" t="inlineStr"/>
      <c r="C14" s="4" t="inlineStr"/>
      <c r="D14" s="4" t="inlineStr"/>
      <c r="E14" s="4" t="inlineStr"/>
      <c r="F14" s="4" t="inlineStr"/>
    </row>
    <row r="15">
      <c r="A15" s="16" t="inlineStr">
        <is>
          <t>Healthy Metrics</t>
        </is>
      </c>
      <c r="B15" s="33">
        <f>COUNTIF(F4:F11,"Healthy")</f>
        <v/>
      </c>
      <c r="C15" s="4" t="inlineStr"/>
      <c r="D15" s="4" t="inlineStr"/>
      <c r="E15" s="4" t="inlineStr"/>
      <c r="F15" s="4" t="inlineStr"/>
    </row>
    <row r="16">
      <c r="A16" s="16" t="inlineStr">
        <is>
          <t>At Risk Metrics</t>
        </is>
      </c>
      <c r="B16" s="33">
        <f>COUNTIF(F4:F11,"At Risk")</f>
        <v/>
      </c>
      <c r="C16" s="4" t="inlineStr"/>
      <c r="D16" s="4" t="inlineStr"/>
      <c r="E16" s="4" t="inlineStr"/>
      <c r="F16" s="4" t="inlineStr"/>
    </row>
    <row r="17">
      <c r="A17" s="16" t="inlineStr">
        <is>
          <t>Critical Metrics</t>
        </is>
      </c>
      <c r="B17" s="33">
        <f>COUNTIF(F4:F11,"Critical")</f>
        <v/>
      </c>
      <c r="C17" s="4" t="inlineStr"/>
      <c r="D17" s="4" t="inlineStr"/>
      <c r="E17" s="4" t="inlineStr"/>
      <c r="F17" s="4" t="inlineStr"/>
    </row>
    <row r="18">
      <c r="A18" s="4" t="inlineStr"/>
      <c r="B18" s="4" t="inlineStr"/>
      <c r="C18" s="4" t="inlineStr"/>
      <c r="D18" s="4" t="inlineStr"/>
      <c r="E18" s="4" t="inlineStr"/>
      <c r="F18" s="4" t="inlineStr"/>
    </row>
    <row r="19">
      <c r="A19" s="31" t="inlineStr">
        <is>
          <t>OVERALL STATUS</t>
        </is>
      </c>
      <c r="B19" s="2" t="n"/>
      <c r="C19" s="2" t="n"/>
      <c r="D19" s="2" t="n"/>
      <c r="E19" s="2" t="n"/>
      <c r="F19" s="3" t="n"/>
    </row>
  </sheetData>
  <mergeCells count="3">
    <mergeCell ref="A13:F13"/>
    <mergeCell ref="A19:F19"/>
    <mergeCell ref="A1:F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selection activeCell="A1" sqref="A1"/>
    </sheetView>
  </sheetViews>
  <sheetFormatPr baseColWidth="8" defaultRowHeight="15"/>
  <cols>
    <col width="10" customWidth="1" min="1" max="1"/>
    <col width="12" customWidth="1" min="2" max="2"/>
    <col width="32" customWidth="1" min="3" max="3"/>
    <col width="14" customWidth="1" min="4" max="4"/>
    <col width="14" customWidth="1" min="5" max="5"/>
    <col width="14" customWidth="1" min="6" max="6"/>
    <col width="12" customWidth="1" min="7" max="7"/>
    <col width="24" customWidth="1" min="8" max="8"/>
    <col width="14" customWidth="1" min="9" max="9"/>
    <col width="12" customWidth="1" min="10" max="10"/>
    <col width="14" customWidth="1" min="11" max="11"/>
  </cols>
  <sheetData>
    <row r="1">
      <c r="A1" s="20" t="inlineStr">
        <is>
          <t>PI</t>
        </is>
      </c>
      <c r="B1" s="20" t="inlineStr">
        <is>
          <t>Feature ID</t>
        </is>
      </c>
      <c r="C1" s="20" t="inlineStr">
        <is>
          <t>Feature Name</t>
        </is>
      </c>
      <c r="D1" s="20" t="inlineStr">
        <is>
          <t>Team</t>
        </is>
      </c>
      <c r="E1" s="20" t="inlineStr">
        <is>
          <t>Committed SP</t>
        </is>
      </c>
      <c r="F1" s="20" t="inlineStr">
        <is>
          <t>Completed SP</t>
        </is>
      </c>
      <c r="G1" s="20" t="inlineStr">
        <is>
          <t>Status</t>
        </is>
      </c>
      <c r="H1" s="20" t="inlineStr">
        <is>
          <t>Dependencies</t>
        </is>
      </c>
      <c r="I1" s="20" t="inlineStr">
        <is>
          <t>Dependency Status</t>
        </is>
      </c>
      <c r="J1" s="20" t="inlineStr">
        <is>
          <t>Risk Level</t>
        </is>
      </c>
      <c r="K1" s="20" t="inlineStr">
        <is>
          <t>ROAM Status</t>
        </is>
      </c>
    </row>
    <row r="2">
      <c r="A2" s="21" t="inlineStr">
        <is>
          <t>PI 6.3</t>
        </is>
      </c>
      <c r="B2" s="21" t="inlineStr">
        <is>
          <t>FEAT-201</t>
        </is>
      </c>
      <c r="C2" s="21" t="inlineStr">
        <is>
          <t>Epic EHR Provider Dashboard</t>
        </is>
      </c>
      <c r="D2" s="21" t="inlineStr">
        <is>
          <t>Team Alpha</t>
        </is>
      </c>
      <c r="E2" s="21" t="n">
        <v>120</v>
      </c>
      <c r="F2" s="21" t="n">
        <v>115</v>
      </c>
      <c r="G2" s="22" t="inlineStr">
        <is>
          <t>On Track</t>
        </is>
      </c>
      <c r="H2" s="21" t="inlineStr">
        <is>
          <t>FEAT-205 (Data Layer)</t>
        </is>
      </c>
      <c r="I2" s="22" t="inlineStr">
        <is>
          <t>Resolved</t>
        </is>
      </c>
      <c r="J2" s="25" t="inlineStr">
        <is>
          <t>Medium</t>
        </is>
      </c>
      <c r="K2" s="22" t="inlineStr">
        <is>
          <t>Resolved</t>
        </is>
      </c>
    </row>
    <row r="3">
      <c r="A3" s="21" t="inlineStr">
        <is>
          <t>PI 6.3</t>
        </is>
      </c>
      <c r="B3" s="21" t="inlineStr">
        <is>
          <t>FEAT-202</t>
        </is>
      </c>
      <c r="C3" s="21" t="inlineStr">
        <is>
          <t>HL7 FHIR R4 Migration</t>
        </is>
      </c>
      <c r="D3" s="21" t="inlineStr">
        <is>
          <t>Team Beta</t>
        </is>
      </c>
      <c r="E3" s="21" t="n">
        <v>80</v>
      </c>
      <c r="F3" s="21" t="n">
        <v>75</v>
      </c>
      <c r="G3" s="22" t="inlineStr">
        <is>
          <t>On Track</t>
        </is>
      </c>
      <c r="H3" s="21" t="inlineStr">
        <is>
          <t>FEAT-201 (API Contract)</t>
        </is>
      </c>
      <c r="I3" s="24" t="inlineStr">
        <is>
          <t>In Progress</t>
        </is>
      </c>
      <c r="J3" s="24" t="inlineStr">
        <is>
          <t>High</t>
        </is>
      </c>
      <c r="K3" s="24" t="inlineStr">
        <is>
          <t>Owned</t>
        </is>
      </c>
    </row>
    <row r="4">
      <c r="A4" s="21" t="inlineStr">
        <is>
          <t>PI 6.3</t>
        </is>
      </c>
      <c r="B4" s="21" t="inlineStr">
        <is>
          <t>FEAT-203</t>
        </is>
      </c>
      <c r="C4" s="21" t="inlineStr">
        <is>
          <t>HIPAA Audit Automation</t>
        </is>
      </c>
      <c r="D4" s="21" t="inlineStr">
        <is>
          <t>Team Gamma</t>
        </is>
      </c>
      <c r="E4" s="21" t="n">
        <v>60</v>
      </c>
      <c r="F4" s="21" t="n">
        <v>45</v>
      </c>
      <c r="G4" s="24" t="inlineStr">
        <is>
          <t>At Risk</t>
        </is>
      </c>
      <c r="H4" s="21" t="inlineStr">
        <is>
          <t>FEAT-202 (Auth Layer)</t>
        </is>
      </c>
      <c r="I4" s="26" t="inlineStr">
        <is>
          <t>Blocked</t>
        </is>
      </c>
      <c r="J4" s="26" t="inlineStr">
        <is>
          <t>Critical</t>
        </is>
      </c>
      <c r="K4" s="34" t="inlineStr">
        <is>
          <t>Mitigated</t>
        </is>
      </c>
    </row>
    <row r="5">
      <c r="A5" s="21" t="inlineStr">
        <is>
          <t>PI 6.3</t>
        </is>
      </c>
      <c r="B5" s="21" t="inlineStr">
        <is>
          <t>FEAT-204</t>
        </is>
      </c>
      <c r="C5" s="21" t="inlineStr">
        <is>
          <t>SOX Control Testing Framework</t>
        </is>
      </c>
      <c r="D5" s="21" t="inlineStr">
        <is>
          <t>Team Delta</t>
        </is>
      </c>
      <c r="E5" s="21" t="n">
        <v>100</v>
      </c>
      <c r="F5" s="21" t="n">
        <v>98</v>
      </c>
      <c r="G5" s="22" t="inlineStr">
        <is>
          <t>On Track</t>
        </is>
      </c>
      <c r="H5" s="21" t="inlineStr">
        <is>
          <t>None</t>
        </is>
      </c>
      <c r="I5" s="21" t="inlineStr">
        <is>
          <t>N/A</t>
        </is>
      </c>
      <c r="J5" s="21" t="inlineStr">
        <is>
          <t>Low</t>
        </is>
      </c>
      <c r="K5" s="22" t="inlineStr">
        <is>
          <t>Resolved</t>
        </is>
      </c>
    </row>
    <row r="6">
      <c r="A6" s="21" t="inlineStr">
        <is>
          <t>PI 6.3</t>
        </is>
      </c>
      <c r="B6" s="21" t="inlineStr">
        <is>
          <t>FEAT-205</t>
        </is>
      </c>
      <c r="C6" s="21" t="inlineStr">
        <is>
          <t>Unified Data Layer</t>
        </is>
      </c>
      <c r="D6" s="21" t="inlineStr">
        <is>
          <t>Team Alpha</t>
        </is>
      </c>
      <c r="E6" s="21" t="n">
        <v>90</v>
      </c>
      <c r="F6" s="21" t="n">
        <v>60</v>
      </c>
      <c r="G6" s="24" t="inlineStr">
        <is>
          <t>At Risk</t>
        </is>
      </c>
      <c r="H6" s="21" t="inlineStr">
        <is>
          <t>FEAT-203 (Schema)</t>
        </is>
      </c>
      <c r="I6" s="24" t="inlineStr">
        <is>
          <t>In Progress</t>
        </is>
      </c>
      <c r="J6" s="24" t="inlineStr">
        <is>
          <t>High</t>
        </is>
      </c>
      <c r="K6" s="24" t="inlineStr">
        <is>
          <t>Owned</t>
        </is>
      </c>
    </row>
    <row r="7">
      <c r="A7" s="21" t="inlineStr">
        <is>
          <t>PI 6.4</t>
        </is>
      </c>
      <c r="B7" s="21" t="inlineStr">
        <is>
          <t>FEAT-301</t>
        </is>
      </c>
      <c r="C7" s="21" t="inlineStr">
        <is>
          <t>AI-Powered Clinical Decision Support</t>
        </is>
      </c>
      <c r="D7" s="21" t="inlineStr">
        <is>
          <t>Team Alpha</t>
        </is>
      </c>
      <c r="E7" s="21" t="n">
        <v>150</v>
      </c>
      <c r="F7" s="21" t="inlineStr"/>
      <c r="G7" s="21" t="inlineStr">
        <is>
          <t>Planned</t>
        </is>
      </c>
      <c r="H7" s="21" t="inlineStr">
        <is>
          <t>FEAT-201, FEAT-205</t>
        </is>
      </c>
      <c r="I7" s="21" t="inlineStr">
        <is>
          <t>Requested</t>
        </is>
      </c>
      <c r="J7" s="24" t="inlineStr">
        <is>
          <t>High</t>
        </is>
      </c>
      <c r="K7" s="21" t="inlineStr">
        <is>
          <t>Accepted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E28"/>
  <sheetViews>
    <sheetView workbookViewId="0">
      <selection activeCell="A1" sqref="A1"/>
    </sheetView>
  </sheetViews>
  <sheetFormatPr baseColWidth="8" defaultRowHeight="15"/>
  <cols>
    <col width="45" customWidth="1" min="1" max="1"/>
    <col width="18" customWidth="1" min="2" max="2"/>
    <col width="16" customWidth="1" min="3" max="3"/>
    <col width="14" customWidth="1" min="4" max="4"/>
    <col width="14" customWidth="1" min="5" max="5"/>
  </cols>
  <sheetData>
    <row r="1">
      <c r="A1" s="31" t="inlineStr">
        <is>
          <t>SPRINT RETROSPECTIVE</t>
        </is>
      </c>
      <c r="B1" s="2" t="n"/>
      <c r="C1" s="2" t="n"/>
      <c r="D1" s="2" t="n"/>
      <c r="E1" s="3" t="n"/>
    </row>
    <row r="2">
      <c r="A2" s="4" t="inlineStr">
        <is>
          <t>Sprint:</t>
        </is>
      </c>
      <c r="B2" s="4" t="inlineStr">
        <is>
          <t>Sprint 24</t>
        </is>
      </c>
      <c r="C2" s="4" t="inlineStr"/>
      <c r="D2" s="4" t="inlineStr">
        <is>
          <t>Date:</t>
        </is>
      </c>
      <c r="E2" s="4" t="inlineStr">
        <is>
          <t>05/14/2026</t>
        </is>
      </c>
    </row>
    <row r="3">
      <c r="A3" s="4" t="inlineStr"/>
      <c r="B3" s="4" t="inlineStr"/>
      <c r="C3" s="4" t="inlineStr"/>
      <c r="D3" s="4" t="inlineStr"/>
      <c r="E3" s="4" t="inlineStr"/>
    </row>
    <row r="4">
      <c r="A4" s="15" t="inlineStr">
        <is>
          <t>WHAT WENT WELL</t>
        </is>
      </c>
      <c r="B4" s="2" t="n"/>
      <c r="C4" s="2" t="n"/>
      <c r="D4" s="2" t="n"/>
      <c r="E4" s="3" t="n"/>
    </row>
    <row r="5">
      <c r="A5" s="4" t="inlineStr">
        <is>
          <t>1. HL7 FHIR integration completed ahead of schedule</t>
        </is>
      </c>
      <c r="B5" s="4" t="inlineStr"/>
      <c r="C5" s="4" t="inlineStr"/>
      <c r="D5" s="4" t="inlineStr"/>
      <c r="E5" s="4" t="inlineStr"/>
    </row>
    <row r="6">
      <c r="A6" s="4" t="inlineStr">
        <is>
          <t>2. HIPAA audit logging passed first review</t>
        </is>
      </c>
      <c r="B6" s="4" t="inlineStr"/>
      <c r="C6" s="4" t="inlineStr"/>
      <c r="D6" s="4" t="inlineStr"/>
      <c r="E6" s="4" t="inlineStr"/>
    </row>
    <row r="7">
      <c r="A7" s="4" t="inlineStr">
        <is>
          <t>3. Team maintained &gt;40% flow efficiency</t>
        </is>
      </c>
      <c r="B7" s="4" t="inlineStr"/>
      <c r="C7" s="4" t="inlineStr"/>
      <c r="D7" s="4" t="inlineStr"/>
      <c r="E7" s="4" t="inlineStr"/>
    </row>
    <row r="8">
      <c r="A8" s="4" t="inlineStr"/>
      <c r="B8" s="4" t="inlineStr"/>
      <c r="C8" s="4" t="inlineStr"/>
      <c r="D8" s="4" t="inlineStr"/>
      <c r="E8" s="4" t="inlineStr"/>
    </row>
    <row r="9">
      <c r="A9" s="15" t="inlineStr">
        <is>
          <t>WHAT NEEDS IMPROVEMENT</t>
        </is>
      </c>
      <c r="B9" s="2" t="n"/>
      <c r="C9" s="2" t="n"/>
      <c r="D9" s="2" t="n"/>
      <c r="E9" s="3" t="n"/>
    </row>
    <row r="10">
      <c r="A10" s="4" t="inlineStr">
        <is>
          <t>1. Database migration script caused 6-hour blocker</t>
        </is>
      </c>
      <c r="B10" s="4" t="inlineStr"/>
      <c r="C10" s="4" t="inlineStr"/>
      <c r="D10" s="4" t="inlineStr"/>
      <c r="E10" s="4" t="inlineStr"/>
    </row>
    <row r="11">
      <c r="A11" s="4" t="inlineStr">
        <is>
          <t>2. One escaped defect in provider search pagination</t>
        </is>
      </c>
      <c r="B11" s="4" t="inlineStr"/>
      <c r="C11" s="4" t="inlineStr"/>
      <c r="D11" s="4" t="inlineStr"/>
      <c r="E11" s="4" t="inlineStr"/>
    </row>
    <row r="12">
      <c r="A12" s="4" t="inlineStr">
        <is>
          <t>3. Scope change of 3 points mid-sprint (HIPAA logging)</t>
        </is>
      </c>
      <c r="B12" s="4" t="inlineStr"/>
      <c r="C12" s="4" t="inlineStr"/>
      <c r="D12" s="4" t="inlineStr"/>
      <c r="E12" s="4" t="inlineStr"/>
    </row>
    <row r="13">
      <c r="A13" s="4" t="inlineStr"/>
      <c r="B13" s="4" t="inlineStr"/>
      <c r="C13" s="4" t="inlineStr"/>
      <c r="D13" s="4" t="inlineStr"/>
      <c r="E13" s="4" t="inlineStr"/>
    </row>
    <row r="14">
      <c r="A14" s="15" t="inlineStr">
        <is>
          <t>ACTION ITEMS</t>
        </is>
      </c>
      <c r="B14" s="15" t="inlineStr">
        <is>
          <t>Owner</t>
        </is>
      </c>
      <c r="C14" s="15" t="inlineStr">
        <is>
          <t>Target Sprint</t>
        </is>
      </c>
      <c r="D14" s="15" t="inlineStr">
        <is>
          <t>Status</t>
        </is>
      </c>
      <c r="E14" s="15" t="inlineStr">
        <is>
          <t>Priority</t>
        </is>
      </c>
    </row>
    <row r="15">
      <c r="A15" s="4" t="inlineStr">
        <is>
          <t>Add database migration validation to CI pipeline</t>
        </is>
      </c>
      <c r="B15" s="4" t="inlineStr">
        <is>
          <t>James Wilson</t>
        </is>
      </c>
      <c r="C15" s="4" t="inlineStr">
        <is>
          <t>Sprint 25</t>
        </is>
      </c>
      <c r="D15" s="4" t="inlineStr">
        <is>
          <t>To Do</t>
        </is>
      </c>
      <c r="E15" s="35" t="inlineStr">
        <is>
          <t>High</t>
        </is>
      </c>
    </row>
    <row r="16">
      <c r="A16" s="4" t="inlineStr">
        <is>
          <t>Implement automated pagination testing for all APIs</t>
        </is>
      </c>
      <c r="B16" s="4" t="inlineStr">
        <is>
          <t>David Kim</t>
        </is>
      </c>
      <c r="C16" s="4" t="inlineStr">
        <is>
          <t>Sprint 25</t>
        </is>
      </c>
      <c r="D16" s="4" t="inlineStr">
        <is>
          <t>To Do</t>
        </is>
      </c>
      <c r="E16" s="35" t="inlineStr">
        <is>
          <t>High</t>
        </is>
      </c>
    </row>
    <row r="17">
      <c r="A17" s="4" t="inlineStr">
        <is>
          <t>Enforce scope freeze after day 3 of sprint</t>
        </is>
      </c>
      <c r="B17" s="4" t="inlineStr">
        <is>
          <t>Sarah Chen</t>
        </is>
      </c>
      <c r="C17" s="4" t="inlineStr">
        <is>
          <t>Sprint 25</t>
        </is>
      </c>
      <c r="D17" s="4" t="inlineStr">
        <is>
          <t>To Do</t>
        </is>
      </c>
      <c r="E17" s="36" t="inlineStr">
        <is>
          <t>Medium</t>
        </is>
      </c>
    </row>
    <row r="18">
      <c r="A18" s="4" t="inlineStr">
        <is>
          <t>Create runbook for Epic EHR sandbox recovery</t>
        </is>
      </c>
      <c r="B18" s="4" t="inlineStr">
        <is>
          <t>David Kim</t>
        </is>
      </c>
      <c r="C18" s="4" t="inlineStr">
        <is>
          <t>Sprint 25</t>
        </is>
      </c>
      <c r="D18" s="4" t="inlineStr">
        <is>
          <t>To Do</t>
        </is>
      </c>
      <c r="E18" s="36" t="inlineStr">
        <is>
          <t>Medium</t>
        </is>
      </c>
    </row>
    <row r="19">
      <c r="A19" s="4" t="inlineStr"/>
      <c r="B19" s="4" t="inlineStr"/>
      <c r="C19" s="4" t="inlineStr"/>
      <c r="D19" s="4" t="inlineStr"/>
      <c r="E19" s="4" t="inlineStr"/>
    </row>
    <row r="20">
      <c r="A20" s="15" t="inlineStr">
        <is>
          <t>METRICS REVIEW</t>
        </is>
      </c>
      <c r="B20" s="2" t="n"/>
      <c r="C20" s="2" t="n"/>
      <c r="D20" s="2" t="n"/>
      <c r="E20" s="3" t="n"/>
    </row>
    <row r="21">
      <c r="A21" s="13" t="inlineStr">
        <is>
          <t>Metric</t>
        </is>
      </c>
      <c r="B21" s="13" t="inlineStr">
        <is>
          <t>Previous Sprint</t>
        </is>
      </c>
      <c r="C21" s="13" t="inlineStr">
        <is>
          <t>Current Sprint</t>
        </is>
      </c>
      <c r="D21" s="13" t="inlineStr">
        <is>
          <t>Trend</t>
        </is>
      </c>
      <c r="E21" s="13" t="inlineStr">
        <is>
          <t>Target</t>
        </is>
      </c>
    </row>
    <row r="22">
      <c r="A22" s="14" t="inlineStr">
        <is>
          <t>Velocity</t>
        </is>
      </c>
      <c r="B22" s="4" t="n">
        <v>48</v>
      </c>
      <c r="C22" s="4" t="n">
        <v>53</v>
      </c>
      <c r="D22" s="37" t="inlineStr">
        <is>
          <t>↑ +5</t>
        </is>
      </c>
      <c r="E22" s="4" t="inlineStr">
        <is>
          <t>Stable</t>
        </is>
      </c>
    </row>
    <row r="23">
      <c r="A23" s="14" t="inlineStr">
        <is>
          <t>Predictability</t>
        </is>
      </c>
      <c r="B23" s="4" t="n">
        <v>96</v>
      </c>
      <c r="C23" s="4" t="n">
        <v>96</v>
      </c>
      <c r="D23" s="38" t="inlineStr">
        <is>
          <t>→ Stable</t>
        </is>
      </c>
      <c r="E23" s="4" t="inlineStr">
        <is>
          <t>&gt; 90%</t>
        </is>
      </c>
    </row>
    <row r="24">
      <c r="A24" s="14" t="inlineStr">
        <is>
          <t>Scope Change %</t>
        </is>
      </c>
      <c r="B24" s="4" t="n">
        <v>5</v>
      </c>
      <c r="C24" s="4" t="n">
        <v>5.5</v>
      </c>
      <c r="D24" s="38" t="inlineStr">
        <is>
          <t>→ Stable</t>
        </is>
      </c>
      <c r="E24" s="4" t="inlineStr">
        <is>
          <t>&lt; 10%</t>
        </is>
      </c>
    </row>
    <row r="25">
      <c r="A25" s="14" t="inlineStr">
        <is>
          <t>Blocker Resolution (hrs)</t>
        </is>
      </c>
      <c r="B25" s="4" t="n">
        <v>8</v>
      </c>
      <c r="C25" s="4" t="n">
        <v>6.4</v>
      </c>
      <c r="D25" s="39" t="inlineStr">
        <is>
          <t>↓ Improved</t>
        </is>
      </c>
      <c r="E25" s="4" t="inlineStr">
        <is>
          <t>&lt; 24</t>
        </is>
      </c>
    </row>
    <row r="26">
      <c r="A26" s="14" t="inlineStr">
        <is>
          <t>Flow Efficiency</t>
        </is>
      </c>
      <c r="B26" s="4" t="n">
        <v>38</v>
      </c>
      <c r="C26" s="4" t="n">
        <v>42</v>
      </c>
      <c r="D26" s="37" t="inlineStr">
        <is>
          <t>↑ +4</t>
        </is>
      </c>
      <c r="E26" s="4" t="inlineStr">
        <is>
          <t>&gt; 40%</t>
        </is>
      </c>
    </row>
    <row r="27">
      <c r="A27" s="14" t="inlineStr">
        <is>
          <t>Escaped Defects</t>
        </is>
      </c>
      <c r="B27" s="4" t="n">
        <v>0</v>
      </c>
      <c r="C27" s="4" t="n">
        <v>1</v>
      </c>
      <c r="D27" s="37" t="inlineStr">
        <is>
          <t>↑ +1</t>
        </is>
      </c>
      <c r="E27" s="4" t="inlineStr">
        <is>
          <t>0</t>
        </is>
      </c>
    </row>
    <row r="28">
      <c r="A28" s="14" t="inlineStr">
        <is>
          <t>Tech Debt Ratio</t>
        </is>
      </c>
      <c r="B28" s="4" t="n">
        <v>22</v>
      </c>
      <c r="C28" s="4" t="n">
        <v>18</v>
      </c>
      <c r="D28" s="39" t="inlineStr">
        <is>
          <t>↓ Improved</t>
        </is>
      </c>
      <c r="E28" s="4" t="inlineStr">
        <is>
          <t>&lt; 30%</t>
        </is>
      </c>
    </row>
  </sheetData>
  <mergeCells count="4">
    <mergeCell ref="A1:E1"/>
    <mergeCell ref="A4:E4"/>
    <mergeCell ref="A9:E9"/>
    <mergeCell ref="A20:E2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2026-05-06T18:39:12Z</dcterms:created>
  <dcterms:modified xmlns:dcterms="http://purl.org/dc/terms/" xmlns:xsi="http://www.w3.org/2001/XMLSchema-instance" xsi:type="dcterms:W3CDTF">2026-05-06T18:39:12Z</dcterms:modified>
</cp:coreProperties>
</file>