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Team Roster" sheetId="2" state="visible" r:id="rId4"/>
    <sheet name="Capacity Planner" sheetId="3" state="visible" r:id="rId5"/>
    <sheet name="Sprint Calendar" sheetId="4" state="visible" r:id="rId6"/>
    <sheet name="DoR-DoD" sheetId="5" state="visible" r:id="rId7"/>
    <sheet name="BAT Sign-Off Record" sheetId="6" state="visible" r:id="rId8"/>
    <sheet name="Retro Actions" sheetId="7" state="visible" r:id="rId9"/>
    <sheet name="Working Agreement" sheetId="8" state="visible" r:id="rId10"/>
    <sheet name="Lookup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<sst xmlns="http://schemas.openxmlformats.org/spreadsheetml/2006/main" count="378" uniqueCount="281">
  <si>
    <t xml:space="preserve">Healthcare Scrum Team Operating Kit</t>
  </si>
  <si>
    <t xml:space="preserve">Companion to the TechFitFlow article: Scrum Team Roles in Healthcare IT</t>
  </si>
  <si>
    <t xml:space="preserve">Tab</t>
  </si>
  <si>
    <t xml:space="preserve">Purpose</t>
  </si>
  <si>
    <t xml:space="preserve">How to use</t>
  </si>
  <si>
    <t xml:space="preserve">Team Roster</t>
  </si>
  <si>
    <t xml:space="preserve">Each person's Scrum role, home team, line manager, allocation</t>
  </si>
  <si>
    <t xml:space="preserve">Fill yellow cells. Manager count and partial-allocation count calculate automatically.</t>
  </si>
  <si>
    <t xml:space="preserve">Capacity Planner</t>
  </si>
  <si>
    <t xml:space="preserve">Focus days per person after PTO, allocation and support buffer</t>
  </si>
  <si>
    <t xml:space="preserve">Enter sprint length once (C4). Edit yellow cells. Focus days and team totals calculate.</t>
  </si>
  <si>
    <t xml:space="preserve">Sprint Calendar</t>
  </si>
  <si>
    <t xml:space="preserve">Fixed dates for events, config migrations, BAT windows</t>
  </si>
  <si>
    <t xml:space="preserve">Enter Sprint 1 start date (B4). All dates roll forward automatically.</t>
  </si>
  <si>
    <t xml:space="preserve">DoR-DoD</t>
  </si>
  <si>
    <t xml:space="preserve">Definition of Ready and Done checklists for a mixed team</t>
  </si>
  <si>
    <t xml:space="preserve">Edit items to match your team. Mark each Yes / No per story if useful.</t>
  </si>
  <si>
    <t xml:space="preserve">BAT Sign-Off Record</t>
  </si>
  <si>
    <t xml:space="preserve">Release-level business acceptance record for CAB</t>
  </si>
  <si>
    <t xml:space="preserve">One record per release. Pass rate and readiness calculate.</t>
  </si>
  <si>
    <t xml:space="preserve">Retro Actions</t>
  </si>
  <si>
    <t xml:space="preserve">Action tracker that flags items needing a line manager</t>
  </si>
  <si>
    <t xml:space="preserve">Log actions after each retro. Open-escalation count updates automatically.</t>
  </si>
  <si>
    <t xml:space="preserve">Working Agreement</t>
  </si>
  <si>
    <t xml:space="preserve">One-page two-manager agreement to sign before Sprint 1</t>
  </si>
  <si>
    <t xml:space="preserve">Replace sample text; collect signatures from each line manager, PO and SM.</t>
  </si>
  <si>
    <t xml:space="preserve">Legend</t>
  </si>
  <si>
    <t xml:space="preserve">Yellow fill = cells you edit</t>
  </si>
  <si>
    <t xml:space="preserve">Grey fill = formulas. Example rows show expected format; overwrite them.</t>
  </si>
  <si>
    <t xml:space="preserve">Team Roster and Matrix Reporting</t>
  </si>
  <si>
    <t xml:space="preserve">Scrum team role vs home team. One row per person.</t>
  </si>
  <si>
    <t xml:space="preserve">Name</t>
  </si>
  <si>
    <t xml:space="preserve">Org title</t>
  </si>
  <si>
    <t xml:space="preserve">Scrum accountability</t>
  </si>
  <si>
    <t xml:space="preserve">Home team</t>
  </si>
  <si>
    <t xml:space="preserve">Line manager</t>
  </si>
  <si>
    <t xml:space="preserve">Allocation %</t>
  </si>
  <si>
    <t xml:space="preserve">Writes performance review</t>
  </si>
  <si>
    <t xml:space="preserve">Gives review input</t>
  </si>
  <si>
    <t xml:space="preserve">Backup / delegate</t>
  </si>
  <si>
    <t xml:space="preserve">Dana</t>
  </si>
  <si>
    <t xml:space="preserve">Product Owner</t>
  </si>
  <si>
    <t xml:space="preserve">Digital Patient Experience</t>
  </si>
  <si>
    <t xml:space="preserve">Director of Digital Health</t>
  </si>
  <si>
    <t xml:space="preserve">SM</t>
  </si>
  <si>
    <t xml:space="preserve">Digital Health PO (other team)</t>
  </si>
  <si>
    <t xml:space="preserve">Ray</t>
  </si>
  <si>
    <t xml:space="preserve">Scrum Master</t>
  </si>
  <si>
    <t xml:space="preserve">Agile Delivery Office</t>
  </si>
  <si>
    <t xml:space="preserve">Agile Delivery Manager</t>
  </si>
  <si>
    <t xml:space="preserve">PO</t>
  </si>
  <si>
    <t xml:space="preserve">SM from sister team</t>
  </si>
  <si>
    <t xml:space="preserve">Priya</t>
  </si>
  <si>
    <t xml:space="preserve">Lab Informatics Specialist (BAT rep)</t>
  </si>
  <si>
    <t xml:space="preserve">Developer</t>
  </si>
  <si>
    <t xml:space="preserve">Laboratory Services</t>
  </si>
  <si>
    <t xml:space="preserve">Lab Operations Director</t>
  </si>
  <si>
    <t xml:space="preserve">PO, SM</t>
  </si>
  <si>
    <t xml:space="preserve">Lab supervisor (named)</t>
  </si>
  <si>
    <t xml:space="preserve">Marcus</t>
  </si>
  <si>
    <t xml:space="preserve">Quality Engineer</t>
  </si>
  <si>
    <t xml:space="preserve">QE Practice</t>
  </si>
  <si>
    <t xml:space="preserve">QE Manager</t>
  </si>
  <si>
    <t xml:space="preserve">QE practice pool</t>
  </si>
  <si>
    <t xml:space="preserve">Luis</t>
  </si>
  <si>
    <t xml:space="preserve">EHR Configuration Analyst</t>
  </si>
  <si>
    <t xml:space="preserve">Clinical Applications</t>
  </si>
  <si>
    <t xml:space="preserve">Clinical Apps Manager</t>
  </si>
  <si>
    <t xml:space="preserve">Second results analyst</t>
  </si>
  <si>
    <t xml:space="preserve">Anika</t>
  </si>
  <si>
    <t xml:space="preserve">Integration Developer (Java)</t>
  </si>
  <si>
    <t xml:space="preserve">Integration Engineering</t>
  </si>
  <si>
    <t xml:space="preserve">Integration Eng Manager</t>
  </si>
  <si>
    <t xml:space="preserve">Tom (paired)</t>
  </si>
  <si>
    <t xml:space="preserve">Tom</t>
  </si>
  <si>
    <t xml:space="preserve">Software Engineer (.NET)</t>
  </si>
  <si>
    <t xml:space="preserve">Digital Engineering</t>
  </si>
  <si>
    <t xml:space="preserve">Digital Eng Manager</t>
  </si>
  <si>
    <t xml:space="preserve">Mei (paired)</t>
  </si>
  <si>
    <t xml:space="preserve">Mei</t>
  </si>
  <si>
    <t xml:space="preserve">Front-end Engineer (React)</t>
  </si>
  <si>
    <t xml:space="preserve">Sam</t>
  </si>
  <si>
    <t xml:space="preserve">Data Engineer (SQL)</t>
  </si>
  <si>
    <t xml:space="preserve">Data &amp; Analytics</t>
  </si>
  <si>
    <t xml:space="preserve">Data &amp; Analytics Manager</t>
  </si>
  <si>
    <t xml:space="preserve">Anika (paired)</t>
  </si>
  <si>
    <t xml:space="preserve">Team size</t>
  </si>
  <si>
    <t xml:space="preserve">Distinct line managers</t>
  </si>
  <si>
    <t xml:space="preserve">Partially allocated people</t>
  </si>
  <si>
    <t xml:space="preserve">Total FTE on team</t>
  </si>
  <si>
    <t xml:space="preserve">Sprint Capacity Planner</t>
  </si>
  <si>
    <t xml:space="preserve">Focus days = (Sprint days - PTO) x Allocation - Support buffer</t>
  </si>
  <si>
    <t xml:space="preserve">Sprint working days</t>
  </si>
  <si>
    <t xml:space="preserve">Ceremony overhead %</t>
  </si>
  <si>
    <t xml:space="preserve">Share of time in Scrum events (planning, daily, refinement, review, retro). Assumption; adjust.</t>
  </si>
  <si>
    <t xml:space="preserve">Role</t>
  </si>
  <si>
    <t xml:space="preserve">PTO / holiday days</t>
  </si>
  <si>
    <t xml:space="preserve">Support buffer (days)</t>
  </si>
  <si>
    <t xml:space="preserve">Focus days</t>
  </si>
  <si>
    <t xml:space="preserve">Net of ceremonies</t>
  </si>
  <si>
    <t xml:space="preserve">Points capacity (optional)</t>
  </si>
  <si>
    <t xml:space="preserve">BAT rep</t>
  </si>
  <si>
    <t xml:space="preserve">Config analyst</t>
  </si>
  <si>
    <t xml:space="preserve">QE</t>
  </si>
  <si>
    <t xml:space="preserve">Java dev</t>
  </si>
  <si>
    <t xml:space="preserve">.NET dev</t>
  </si>
  <si>
    <t xml:space="preserve">React dev</t>
  </si>
  <si>
    <t xml:space="preserve">SQL dev</t>
  </si>
  <si>
    <t xml:space="preserve">Team focus days</t>
  </si>
  <si>
    <t xml:space="preserve">Bottleneck check</t>
  </si>
  <si>
    <t xml:space="preserve">Config focus days</t>
  </si>
  <si>
    <t xml:space="preserve">Stories needing config</t>
  </si>
  <si>
    <t xml:space="preserve">Config days per story</t>
  </si>
  <si>
    <t xml:space="preserve">BAT focus days</t>
  </si>
  <si>
    <t xml:space="preserve">Stories needing BAT</t>
  </si>
  <si>
    <t xml:space="preserve">BAT days per story</t>
  </si>
  <si>
    <t xml:space="preserve">Flag</t>
  </si>
  <si>
    <t xml:space="preserve">Threshold of 1 day per story is an assumption; adjust to your history.</t>
  </si>
  <si>
    <t xml:space="preserve">Two-Week Sprint Calendar</t>
  </si>
  <si>
    <t xml:space="preserve">Enter Sprint 1 start date in B4. Day offsets are working days.</t>
  </si>
  <si>
    <t xml:space="preserve">Sprint 1 start</t>
  </si>
  <si>
    <t xml:space="preserve">Sprint number</t>
  </si>
  <si>
    <t xml:space="preserve">Change to see dates for any sprint</t>
  </si>
  <si>
    <t xml:space="preserve">Working day #</t>
  </si>
  <si>
    <t xml:space="preserve">Event / milestone</t>
  </si>
  <si>
    <t xml:space="preserve">Length</t>
  </si>
  <si>
    <t xml:space="preserve">Required roles</t>
  </si>
  <si>
    <t xml:space="preserve">Date</t>
  </si>
  <si>
    <t xml:space="preserve">Sprint Planning</t>
  </si>
  <si>
    <t xml:space="preserve">3 h</t>
  </si>
  <si>
    <t xml:space="preserve">Whole team</t>
  </si>
  <si>
    <t xml:space="preserve">Daily Scrum starts (9:15 every day)</t>
  </si>
  <si>
    <t xml:space="preserve">15 min</t>
  </si>
  <si>
    <t xml:space="preserve">Developers; PO/SM as needed</t>
  </si>
  <si>
    <t xml:space="preserve">Config migration to test (window 1)</t>
  </si>
  <si>
    <t xml:space="preserve">Window</t>
  </si>
  <si>
    <t xml:space="preserve">Backlog refinement #1</t>
  </si>
  <si>
    <t xml:space="preserve">60 min</t>
  </si>
  <si>
    <t xml:space="preserve">PO, BAT, Config, QE, one dev per stack</t>
  </si>
  <si>
    <t xml:space="preserve">BAT validation window opens</t>
  </si>
  <si>
    <t xml:space="preserve">Half-days</t>
  </si>
  <si>
    <t xml:space="preserve">BAT rep, QE</t>
  </si>
  <si>
    <t xml:space="preserve">Config migration to test (window 2)</t>
  </si>
  <si>
    <t xml:space="preserve">Backlog refinement #2</t>
  </si>
  <si>
    <t xml:space="preserve">BAT validation window closes</t>
  </si>
  <si>
    <t xml:space="preserve">-</t>
  </si>
  <si>
    <t xml:space="preserve">Sprint Review</t>
  </si>
  <si>
    <t xml:space="preserve">Whole team + stakeholders</t>
  </si>
  <si>
    <t xml:space="preserve">Sprint Retrospective</t>
  </si>
  <si>
    <t xml:space="preserve">90 min</t>
  </si>
  <si>
    <t xml:space="preserve">Whole team (no line managers)</t>
  </si>
  <si>
    <t xml:space="preserve">Definition of Ready and Definition of Done</t>
  </si>
  <si>
    <t xml:space="preserve">Team working agreement (DoR) and Scrum commitment (DoD). Edit to fit.</t>
  </si>
  <si>
    <t xml:space="preserve">#</t>
  </si>
  <si>
    <t xml:space="preserve">Definition of Ready item</t>
  </si>
  <si>
    <t xml:space="preserve">Owner</t>
  </si>
  <si>
    <t xml:space="preserve">Met? (story check)</t>
  </si>
  <si>
    <t xml:space="preserve">Acceptance criteria reviewed by BAT rep and QE</t>
  </si>
  <si>
    <t xml:space="preserve">Policy reference attached if compliance-driven</t>
  </si>
  <si>
    <t xml:space="preserve">Config needs flagged with target migration date</t>
  </si>
  <si>
    <t xml:space="preserve">Test data source identified and PHI-safe</t>
  </si>
  <si>
    <t xml:space="preserve">Status variants considered (corrected, cancelled, preliminary)</t>
  </si>
  <si>
    <t xml:space="preserve">Dependencies on other teams named with owner</t>
  </si>
  <si>
    <t xml:space="preserve">Definition of Done item</t>
  </si>
  <si>
    <t xml:space="preserve">Code reviewed and merged; pipeline green</t>
  </si>
  <si>
    <t xml:space="preserve">Developers</t>
  </si>
  <si>
    <t xml:space="preserve">Config migrated to test with change record</t>
  </si>
  <si>
    <t xml:space="preserve">Automated tests added for each acceptance criterion</t>
  </si>
  <si>
    <t xml:space="preserve">BAT rep accepted story in test (if bat-required)</t>
  </si>
  <si>
    <t xml:space="preserve">Audit logging verified for PHI access</t>
  </si>
  <si>
    <t xml:space="preserve">Release notes drafted for service desk</t>
  </si>
  <si>
    <t xml:space="preserve">Story ready? (all DoR = Yes)</t>
  </si>
  <si>
    <t xml:space="preserve">Story done? (all DoD = Yes)</t>
  </si>
  <si>
    <t xml:space="preserve">One record per production release. Attach to the change request for CAB.</t>
  </si>
  <si>
    <t xml:space="preserve">Release</t>
  </si>
  <si>
    <t xml:space="preserve">2026.11</t>
  </si>
  <si>
    <t xml:space="preserve">Stories in scope</t>
  </si>
  <si>
    <t xml:space="preserve">RR-214, RR-219, RR-224, RR-230, RR-247</t>
  </si>
  <si>
    <t xml:space="preserve">Business rules / policy validated</t>
  </si>
  <si>
    <t xml:space="preserve">HIM-POL-112 v3 sections 2.1-2.4; corrected-result handling</t>
  </si>
  <si>
    <t xml:space="preserve">Evidence location</t>
  </si>
  <si>
    <t xml:space="preserve">Confluence BAT page; query outputs; masked screenshots</t>
  </si>
  <si>
    <t xml:space="preserve">Open defects and disposition</t>
  </si>
  <si>
    <t xml:space="preserve">RR-249 Low, cosmetic, accepted for next release</t>
  </si>
  <si>
    <t xml:space="preserve">Scenario ID</t>
  </si>
  <si>
    <t xml:space="preserve">Scenario</t>
  </si>
  <si>
    <t xml:space="preserve">Rule / AC</t>
  </si>
  <si>
    <t xml:space="preserve">Result</t>
  </si>
  <si>
    <t xml:space="preserve">Notes / evidence</t>
  </si>
  <si>
    <t xml:space="preserve">BAT-01</t>
  </si>
  <si>
    <t xml:space="preserve">Genetic result held until clinician signs</t>
  </si>
  <si>
    <t xml:space="preserve">AC-1, AC-2</t>
  </si>
  <si>
    <t xml:space="preserve">Pass</t>
  </si>
  <si>
    <t xml:space="preserve">Query output 11/02</t>
  </si>
  <si>
    <t xml:space="preserve">BAT-02</t>
  </si>
  <si>
    <t xml:space="preserve">Hold auto-releases at 72 hours</t>
  </si>
  <si>
    <t xml:space="preserve">AC-2</t>
  </si>
  <si>
    <t xml:space="preserve">BAT-03</t>
  </si>
  <si>
    <t xml:space="preserve">Corrected genetic result (OBR-25 = C) follows hold rule</t>
  </si>
  <si>
    <t xml:space="preserve">RR-247</t>
  </si>
  <si>
    <t xml:space="preserve">Retest after fix</t>
  </si>
  <si>
    <t xml:space="preserve">BAT-04</t>
  </si>
  <si>
    <t xml:space="preserve">Mixed-panel ORU with genetic and routine results</t>
  </si>
  <si>
    <t xml:space="preserve">RR-252</t>
  </si>
  <si>
    <t xml:space="preserve">Exception</t>
  </si>
  <si>
    <t xml:space="preserve">Deferred; signed by Lab Ops Director</t>
  </si>
  <si>
    <t xml:space="preserve">Scenarios run</t>
  </si>
  <si>
    <t xml:space="preserve">Passed</t>
  </si>
  <si>
    <t xml:space="preserve">Failed</t>
  </si>
  <si>
    <t xml:space="preserve">Signed exceptions</t>
  </si>
  <si>
    <t xml:space="preserve">Pass rate (excl. exceptions)</t>
  </si>
  <si>
    <t xml:space="preserve">Ready to sign?</t>
  </si>
  <si>
    <t xml:space="preserve">Signatory</t>
  </si>
  <si>
    <t xml:space="preserve">Signature</t>
  </si>
  <si>
    <t xml:space="preserve">BAT representative</t>
  </si>
  <si>
    <t xml:space="preserve">Lab Informatics Specialist</t>
  </si>
  <si>
    <t xml:space="preserve">Business owner</t>
  </si>
  <si>
    <t xml:space="preserve">Business owner delegate</t>
  </si>
  <si>
    <t xml:space="preserve">Named in working agreement</t>
  </si>
  <si>
    <t xml:space="preserve">Product Owner (acknowledgment)</t>
  </si>
  <si>
    <t xml:space="preserve">Retrospective Action Tracker</t>
  </si>
  <si>
    <t xml:space="preserve">Flag actions that need a line manager. SM escalates within two days.</t>
  </si>
  <si>
    <t xml:space="preserve">Sprint</t>
  </si>
  <si>
    <t xml:space="preserve">Action</t>
  </si>
  <si>
    <t xml:space="preserve">Needs line manager?</t>
  </si>
  <si>
    <t xml:space="preserve">Which manager</t>
  </si>
  <si>
    <t xml:space="preserve">Due</t>
  </si>
  <si>
    <t xml:space="preserve">Status</t>
  </si>
  <si>
    <t xml:space="preserve">Age (days, auto)</t>
  </si>
  <si>
    <t xml:space="preserve">Logged on (date)</t>
  </si>
  <si>
    <t xml:space="preserve">Summary</t>
  </si>
  <si>
    <t xml:space="preserve">Add corrected and cancelled statuses to HL7 generator</t>
  </si>
  <si>
    <t xml:space="preserve">No</t>
  </si>
  <si>
    <t xml:space="preserve">Sprint 15</t>
  </si>
  <si>
    <t xml:space="preserve">In progress</t>
  </si>
  <si>
    <t xml:space="preserve">Open actions</t>
  </si>
  <si>
    <t xml:space="preserve">Add status-variant check to Definition of Ready</t>
  </si>
  <si>
    <t xml:space="preserve">Priya + Dana</t>
  </si>
  <si>
    <t xml:space="preserve">Next refinement</t>
  </si>
  <si>
    <t xml:space="preserve">Done</t>
  </si>
  <si>
    <t xml:space="preserve">Open escalations to managers</t>
  </si>
  <si>
    <t xml:space="preserve">Standing weekly config migration slot to test</t>
  </si>
  <si>
    <t xml:space="preserve">Yes</t>
  </si>
  <si>
    <t xml:space="preserve">2 weeks</t>
  </si>
  <si>
    <t xml:space="preserve">Open</t>
  </si>
  <si>
    <t xml:space="preserve">Raise Luis support buffer to 1.5 days in capacity plan</t>
  </si>
  <si>
    <t xml:space="preserve">Sprint 15 planning</t>
  </si>
  <si>
    <t xml:space="preserve">Two-Manager Working Agreement</t>
  </si>
  <si>
    <t xml:space="preserve">Sign before Sprint 1. Review every Program Increment or quarter.</t>
  </si>
  <si>
    <t xml:space="preserve">Topic</t>
  </si>
  <si>
    <t xml:space="preserve">Agreement</t>
  </si>
  <si>
    <t xml:space="preserve">Team and product</t>
  </si>
  <si>
    <t xml:space="preserve">Results Release team; lab result delivery from LIS to EHR to patient portal</t>
  </si>
  <si>
    <t xml:space="preserve">Sprint length and start day</t>
  </si>
  <si>
    <t xml:space="preserve">Two weeks, starting Wednesday</t>
  </si>
  <si>
    <t xml:space="preserve">Priorities</t>
  </si>
  <si>
    <t xml:space="preserve">Product Owner orders the backlog. Line managers set allocation before Sprint Planning.</t>
  </si>
  <si>
    <t xml:space="preserve">Allocation changes</t>
  </si>
  <si>
    <t xml:space="preserve">Changed with at least 2 days' notice before planning; never mid-sprint except P1 incidents</t>
  </si>
  <si>
    <t xml:space="preserve">Production support</t>
  </si>
  <si>
    <t xml:space="preserve">Config analyst support buffer: 1.5 days per sprint. P1 incidents override; SM informed same day.</t>
  </si>
  <si>
    <t xml:space="preserve">BAT representative time</t>
  </si>
  <si>
    <t xml:space="preserve">50% allocation; blocked BAT half-days on sprint days 6-9; delegate named for flu-season surge</t>
  </si>
  <si>
    <t xml:space="preserve">BAT sign-off authority</t>
  </si>
  <si>
    <t xml:space="preserve">BAT rep + Lab Operations Director; delegate: named lab supervisor</t>
  </si>
  <si>
    <t xml:space="preserve">Performance input</t>
  </si>
  <si>
    <t xml:space="preserve">PO and SM send written contribution summary to each line manager every PI / quarter</t>
  </si>
  <si>
    <t xml:space="preserve">Retrospectives</t>
  </si>
  <si>
    <t xml:space="preserve">Line managers do not attend. SM escalates manager-owned actions within 2 working days.</t>
  </si>
  <si>
    <t xml:space="preserve">Standards</t>
  </si>
  <si>
    <t xml:space="preserve">Home teams own coding, testing, build and data standards; Scrum team may propose changes</t>
  </si>
  <si>
    <t xml:space="preserve">Escalation path</t>
  </si>
  <si>
    <t xml:space="preserve">SM -&gt; line manager -&gt; Director of Digital Health</t>
  </si>
  <si>
    <t xml:space="preserve">Signatory (role)</t>
  </si>
  <si>
    <t xml:space="preserve">Name / signature / date</t>
  </si>
  <si>
    <t xml:space="preserve">Lookups</t>
  </si>
  <si>
    <t xml:space="preserve">Drop-down sources</t>
  </si>
  <si>
    <t xml:space="preserve">Yes/No</t>
  </si>
  <si>
    <t xml:space="preserve">Fail</t>
  </si>
  <si>
    <t xml:space="preserve">Blocked</t>
  </si>
  <si>
    <t xml:space="preserve">Not run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</si>
</sst>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General"/>
    <numFmt numFmtId="167" formatCode="0"/>
    <numFmt numFmtId="168" formatCode="0.0"/>
    <numFmt numFmtId="169" formatCode="yyyy\-mm\-dd"/>
    <numFmt numFmtId="170" formatCode="ddd\ yyyy\-mm\-dd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E3A5F"/>
      <name val="Arial"/>
      <family val="0"/>
      <charset val="1"/>
    </font>
    <font>
      <i val="true"/>
      <sz val="10"/>
      <color rgb="FF47556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475569"/>
      <name val="Arial"/>
      <family val="0"/>
      <charset val="1"/>
    </font>
    <font>
      <b val="true"/>
      <sz val="11"/>
      <color rgb="FF1E3A5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E3A5F"/>
        <bgColor rgb="FF333333"/>
      </patternFill>
    </fill>
    <fill>
      <patternFill patternType="solid">
        <fgColor rgb="FFFFF9C4"/>
        <bgColor rgb="FFF1F5F9"/>
      </patternFill>
    </fill>
    <fill>
      <patternFill patternType="solid">
        <fgColor rgb="FFF1F5F9"/>
        <bgColor rgb="FFFFFFFF"/>
      </patternFill>
    </fill>
    <fill>
      <patternFill patternType="solid">
        <fgColor rgb="FF166534"/>
        <bgColor rgb="FF475569"/>
      </patternFill>
    </fill>
    <fill>
      <patternFill patternType="solid">
        <fgColor rgb="FFB45309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DE68A"/>
        </patternFill>
      </fill>
    </dxf>
    <dxf>
      <fill>
        <patternFill>
          <bgColor rgb="FFFCA5A5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F1F5F9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CA5A5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75569"/>
      <rgbColor rgb="FF969696"/>
      <rgbColor rgb="FF1E3A5F"/>
      <rgbColor rgb="FF339966"/>
      <rgbColor rgb="FF003300"/>
      <rgbColor rgb="FF333300"/>
      <rgbColor rgb="FFB45309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8"/>
    <col collapsed="false" customWidth="true" hidden="false" outlineLevel="0" max="3" min="3" style="0" width="72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5" t="s">
        <v>6</v>
      </c>
      <c r="C5" s="5" t="s">
        <v>7</v>
      </c>
    </row>
    <row r="6" customFormat="false" ht="15" hidden="false" customHeight="false" outlineLevel="0" collapsed="false">
      <c r="A6" s="4" t="s">
        <v>8</v>
      </c>
      <c r="B6" s="5" t="s">
        <v>9</v>
      </c>
      <c r="C6" s="5" t="s">
        <v>10</v>
      </c>
    </row>
    <row r="7" customFormat="false" ht="15" hidden="false" customHeight="false" outlineLevel="0" collapsed="false">
      <c r="A7" s="4" t="s">
        <v>11</v>
      </c>
      <c r="B7" s="5" t="s">
        <v>12</v>
      </c>
      <c r="C7" s="5" t="s">
        <v>13</v>
      </c>
    </row>
    <row r="8" customFormat="false" ht="15" hidden="false" customHeight="false" outlineLevel="0" collapsed="false">
      <c r="A8" s="4" t="s">
        <v>14</v>
      </c>
      <c r="B8" s="5" t="s">
        <v>15</v>
      </c>
      <c r="C8" s="5" t="s">
        <v>16</v>
      </c>
    </row>
    <row r="9" customFormat="false" ht="15" hidden="false" customHeight="false" outlineLevel="0" collapsed="false">
      <c r="A9" s="4" t="s">
        <v>17</v>
      </c>
      <c r="B9" s="5" t="s">
        <v>18</v>
      </c>
      <c r="C9" s="5" t="s">
        <v>19</v>
      </c>
    </row>
    <row r="10" customFormat="false" ht="15" hidden="false" customHeight="false" outlineLevel="0" collapsed="false">
      <c r="A10" s="4" t="s">
        <v>20</v>
      </c>
      <c r="B10" s="5" t="s">
        <v>21</v>
      </c>
      <c r="C10" s="5" t="s">
        <v>22</v>
      </c>
    </row>
    <row r="11" customFormat="false" ht="15" hidden="false" customHeight="false" outlineLevel="0" collapsed="false">
      <c r="A11" s="4" t="s">
        <v>23</v>
      </c>
      <c r="B11" s="5" t="s">
        <v>24</v>
      </c>
      <c r="C11" s="5" t="s">
        <v>25</v>
      </c>
    </row>
    <row r="12" customFormat="false" ht="15" hidden="false" customHeight="false" outlineLevel="0" collapsed="false">
      <c r="A12" s="4"/>
      <c r="B12" s="5"/>
      <c r="C12" s="5"/>
    </row>
    <row r="13" customFormat="false" ht="15" hidden="false" customHeight="false" outlineLevel="0" collapsed="false">
      <c r="A13" s="4" t="s">
        <v>26</v>
      </c>
      <c r="B13" s="6" t="s">
        <v>27</v>
      </c>
      <c r="C13" s="5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5" min="4" style="0" width="26"/>
    <col collapsed="false" customWidth="true" hidden="false" outlineLevel="0" max="6" min="6" style="0" width="12"/>
    <col collapsed="false" customWidth="true" hidden="false" outlineLevel="0" max="7" min="7" style="0" width="26"/>
    <col collapsed="false" customWidth="true" hidden="false" outlineLevel="0" max="8" min="8" style="0" width="16"/>
    <col collapsed="false" customWidth="true" hidden="false" outlineLevel="0" max="9" min="9" style="0" width="28"/>
  </cols>
  <sheetData>
    <row r="1" customFormat="false" ht="18.55" hidden="false" customHeight="fals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4" customFormat="false" ht="26.85" hidden="false" customHeight="false" outlineLevel="0" collapsed="false">
      <c r="A4" s="3" t="s">
        <v>31</v>
      </c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</row>
    <row r="5" customFormat="false" ht="15" hidden="false" customHeight="false" outlineLevel="0" collapsed="false">
      <c r="A5" s="6" t="s">
        <v>40</v>
      </c>
      <c r="B5" s="6" t="s">
        <v>41</v>
      </c>
      <c r="C5" s="6" t="s">
        <v>41</v>
      </c>
      <c r="D5" s="6" t="s">
        <v>42</v>
      </c>
      <c r="E5" s="6" t="s">
        <v>43</v>
      </c>
      <c r="F5" s="7" t="n">
        <v>1</v>
      </c>
      <c r="G5" s="6" t="s">
        <v>43</v>
      </c>
      <c r="H5" s="6" t="s">
        <v>44</v>
      </c>
      <c r="I5" s="6" t="s">
        <v>45</v>
      </c>
    </row>
    <row r="6" customFormat="false" ht="15" hidden="false" customHeight="false" outlineLevel="0" collapsed="false">
      <c r="A6" s="6" t="s">
        <v>46</v>
      </c>
      <c r="B6" s="6" t="s">
        <v>47</v>
      </c>
      <c r="C6" s="6" t="s">
        <v>47</v>
      </c>
      <c r="D6" s="6" t="s">
        <v>48</v>
      </c>
      <c r="E6" s="6" t="s">
        <v>49</v>
      </c>
      <c r="F6" s="7" t="n">
        <v>1</v>
      </c>
      <c r="G6" s="6" t="s">
        <v>49</v>
      </c>
      <c r="H6" s="6" t="s">
        <v>50</v>
      </c>
      <c r="I6" s="6" t="s">
        <v>51</v>
      </c>
    </row>
    <row r="7" customFormat="false" ht="15" hidden="false" customHeight="false" outlineLevel="0" collapsed="false">
      <c r="A7" s="6" t="s">
        <v>52</v>
      </c>
      <c r="B7" s="6" t="s">
        <v>53</v>
      </c>
      <c r="C7" s="6" t="s">
        <v>54</v>
      </c>
      <c r="D7" s="6" t="s">
        <v>55</v>
      </c>
      <c r="E7" s="6" t="s">
        <v>56</v>
      </c>
      <c r="F7" s="7" t="n">
        <v>0.5</v>
      </c>
      <c r="G7" s="6" t="s">
        <v>56</v>
      </c>
      <c r="H7" s="6" t="s">
        <v>57</v>
      </c>
      <c r="I7" s="6" t="s">
        <v>58</v>
      </c>
    </row>
    <row r="8" customFormat="false" ht="15" hidden="false" customHeight="false" outlineLevel="0" collapsed="false">
      <c r="A8" s="6" t="s">
        <v>59</v>
      </c>
      <c r="B8" s="6" t="s">
        <v>60</v>
      </c>
      <c r="C8" s="6" t="s">
        <v>54</v>
      </c>
      <c r="D8" s="6" t="s">
        <v>61</v>
      </c>
      <c r="E8" s="6" t="s">
        <v>62</v>
      </c>
      <c r="F8" s="7" t="n">
        <v>1</v>
      </c>
      <c r="G8" s="6" t="s">
        <v>62</v>
      </c>
      <c r="H8" s="6" t="s">
        <v>57</v>
      </c>
      <c r="I8" s="6" t="s">
        <v>63</v>
      </c>
    </row>
    <row r="9" customFormat="false" ht="15" hidden="false" customHeight="false" outlineLevel="0" collapsed="false">
      <c r="A9" s="6" t="s">
        <v>64</v>
      </c>
      <c r="B9" s="6" t="s">
        <v>65</v>
      </c>
      <c r="C9" s="6" t="s">
        <v>54</v>
      </c>
      <c r="D9" s="6" t="s">
        <v>66</v>
      </c>
      <c r="E9" s="6" t="s">
        <v>67</v>
      </c>
      <c r="F9" s="7" t="n">
        <v>0.6</v>
      </c>
      <c r="G9" s="6" t="s">
        <v>67</v>
      </c>
      <c r="H9" s="6" t="s">
        <v>57</v>
      </c>
      <c r="I9" s="6" t="s">
        <v>68</v>
      </c>
    </row>
    <row r="10" customFormat="false" ht="15" hidden="false" customHeight="false" outlineLevel="0" collapsed="false">
      <c r="A10" s="6" t="s">
        <v>69</v>
      </c>
      <c r="B10" s="6" t="s">
        <v>70</v>
      </c>
      <c r="C10" s="6" t="s">
        <v>54</v>
      </c>
      <c r="D10" s="6" t="s">
        <v>71</v>
      </c>
      <c r="E10" s="6" t="s">
        <v>72</v>
      </c>
      <c r="F10" s="7" t="n">
        <v>1</v>
      </c>
      <c r="G10" s="6" t="s">
        <v>72</v>
      </c>
      <c r="H10" s="6" t="s">
        <v>57</v>
      </c>
      <c r="I10" s="6" t="s">
        <v>73</v>
      </c>
    </row>
    <row r="11" customFormat="false" ht="15" hidden="false" customHeight="false" outlineLevel="0" collapsed="false">
      <c r="A11" s="6" t="s">
        <v>74</v>
      </c>
      <c r="B11" s="6" t="s">
        <v>75</v>
      </c>
      <c r="C11" s="6" t="s">
        <v>54</v>
      </c>
      <c r="D11" s="6" t="s">
        <v>76</v>
      </c>
      <c r="E11" s="6" t="s">
        <v>77</v>
      </c>
      <c r="F11" s="7" t="n">
        <v>1</v>
      </c>
      <c r="G11" s="6" t="s">
        <v>77</v>
      </c>
      <c r="H11" s="6" t="s">
        <v>57</v>
      </c>
      <c r="I11" s="6" t="s">
        <v>78</v>
      </c>
    </row>
    <row r="12" customFormat="false" ht="15" hidden="false" customHeight="false" outlineLevel="0" collapsed="false">
      <c r="A12" s="6" t="s">
        <v>79</v>
      </c>
      <c r="B12" s="6" t="s">
        <v>80</v>
      </c>
      <c r="C12" s="6" t="s">
        <v>54</v>
      </c>
      <c r="D12" s="6" t="s">
        <v>76</v>
      </c>
      <c r="E12" s="6" t="s">
        <v>77</v>
      </c>
      <c r="F12" s="7" t="n">
        <v>1</v>
      </c>
      <c r="G12" s="6" t="s">
        <v>77</v>
      </c>
      <c r="H12" s="6" t="s">
        <v>57</v>
      </c>
      <c r="I12" s="6" t="s">
        <v>73</v>
      </c>
    </row>
    <row r="13" customFormat="false" ht="15" hidden="false" customHeight="false" outlineLevel="0" collapsed="false">
      <c r="A13" s="6" t="s">
        <v>81</v>
      </c>
      <c r="B13" s="6" t="s">
        <v>82</v>
      </c>
      <c r="C13" s="6" t="s">
        <v>54</v>
      </c>
      <c r="D13" s="6" t="s">
        <v>83</v>
      </c>
      <c r="E13" s="6" t="s">
        <v>84</v>
      </c>
      <c r="F13" s="7" t="n">
        <v>1</v>
      </c>
      <c r="G13" s="6" t="s">
        <v>84</v>
      </c>
      <c r="H13" s="6" t="s">
        <v>57</v>
      </c>
      <c r="I13" s="6" t="s">
        <v>85</v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7"/>
      <c r="G14" s="6"/>
      <c r="H14" s="6"/>
      <c r="I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7"/>
      <c r="G15" s="6"/>
      <c r="H15" s="6"/>
      <c r="I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7"/>
      <c r="G16" s="6"/>
      <c r="H16" s="6"/>
      <c r="I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7"/>
      <c r="G17" s="6"/>
      <c r="H17" s="6"/>
      <c r="I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7"/>
      <c r="G18" s="6"/>
      <c r="H18" s="6"/>
      <c r="I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7"/>
      <c r="G19" s="6"/>
      <c r="H19" s="6"/>
      <c r="I19" s="6"/>
    </row>
    <row r="21" customFormat="false" ht="15" hidden="false" customHeight="false" outlineLevel="0" collapsed="false">
      <c r="A21" s="8" t="s">
        <v>86</v>
      </c>
      <c r="B21" s="9" t="n">
        <f aca="false">COUNTA(A5:A19)</f>
        <v>9</v>
      </c>
    </row>
    <row r="22" customFormat="false" ht="15" hidden="false" customHeight="false" outlineLevel="0" collapsed="false">
      <c r="A22" s="8" t="s">
        <v>87</v>
      </c>
      <c r="B22" s="10" t="n">
        <f aca="false">SUMPRODUCT((E5:E19&lt;&gt;"")/COUNTIF(E5:E19,E5:E19&amp;""))</f>
        <v>8</v>
      </c>
    </row>
    <row r="23" customFormat="false" ht="15" hidden="false" customHeight="false" outlineLevel="0" collapsed="false">
      <c r="A23" s="8" t="s">
        <v>88</v>
      </c>
      <c r="B23" s="9" t="n">
        <f aca="false">COUNTIFS(F5:F19,"&lt;1",A5:A19,"&lt;&gt;")</f>
        <v>2</v>
      </c>
    </row>
    <row r="24" customFormat="false" ht="15" hidden="false" customHeight="false" outlineLevel="0" collapsed="false">
      <c r="A24" s="8" t="s">
        <v>89</v>
      </c>
      <c r="B24" s="11" t="n">
        <f aca="false">SUM(F5:F19)</f>
        <v>8.1</v>
      </c>
    </row>
  </sheetData>
  <conditionalFormatting sqref="F5:F19">
    <cfRule type="expression" priority="2" aboveAverage="0" equalAverage="0" bottom="0" percent="0" rank="0" text="" dxfId="0">
      <formula>AND(F5&lt;&gt;"",F5&lt;1)</formula>
    </cfRule>
  </conditionalFormatting>
  <dataValidations count="1">
    <dataValidation allowBlank="false" errorStyle="stop" operator="between" showDropDown="false" showErrorMessage="false" showInputMessage="false" sqref="C5:C19" type="list">
      <formula1>Lookups!$A$5:$A$7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3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20"/>
  </cols>
  <sheetData>
    <row r="1" customFormat="false" ht="18.55" hidden="false" customHeight="false" outlineLevel="0" collapsed="false">
      <c r="A1" s="1" t="s">
        <v>90</v>
      </c>
    </row>
    <row r="2" customFormat="false" ht="15" hidden="false" customHeight="false" outlineLevel="0" collapsed="false">
      <c r="A2" s="2" t="s">
        <v>91</v>
      </c>
    </row>
    <row r="4" customFormat="false" ht="15" hidden="false" customHeight="false" outlineLevel="0" collapsed="false">
      <c r="B4" s="8" t="s">
        <v>92</v>
      </c>
      <c r="C4" s="6" t="n">
        <v>10</v>
      </c>
    </row>
    <row r="5" customFormat="false" ht="15" hidden="false" customHeight="false" outlineLevel="0" collapsed="false">
      <c r="B5" s="8" t="s">
        <v>93</v>
      </c>
      <c r="C5" s="7" t="n">
        <v>0.1</v>
      </c>
      <c r="D5" s="12" t="s">
        <v>94</v>
      </c>
    </row>
    <row r="7" customFormat="false" ht="26.85" hidden="false" customHeight="false" outlineLevel="0" collapsed="false">
      <c r="A7" s="3" t="s">
        <v>31</v>
      </c>
      <c r="B7" s="3" t="s">
        <v>95</v>
      </c>
      <c r="C7" s="3" t="s">
        <v>96</v>
      </c>
      <c r="D7" s="3" t="s">
        <v>36</v>
      </c>
      <c r="E7" s="3" t="s">
        <v>97</v>
      </c>
      <c r="F7" s="3" t="s">
        <v>98</v>
      </c>
      <c r="G7" s="3" t="s">
        <v>99</v>
      </c>
      <c r="H7" s="3" t="s">
        <v>100</v>
      </c>
    </row>
    <row r="8" customFormat="false" ht="15" hidden="false" customHeight="false" outlineLevel="0" collapsed="false">
      <c r="A8" s="6" t="s">
        <v>52</v>
      </c>
      <c r="B8" s="6" t="s">
        <v>101</v>
      </c>
      <c r="C8" s="6" t="n">
        <v>0</v>
      </c>
      <c r="D8" s="7" t="n">
        <v>0.5</v>
      </c>
      <c r="E8" s="6" t="n">
        <v>0</v>
      </c>
      <c r="F8" s="11" t="n">
        <f aca="false">IF(A8="","",MAX(0,($C$4-C8)*D8-E8))</f>
        <v>5</v>
      </c>
      <c r="G8" s="11" t="n">
        <f aca="false">IF(A8="","",F8*(1-$C$5))</f>
        <v>4.5</v>
      </c>
      <c r="H8" s="6"/>
    </row>
    <row r="9" customFormat="false" ht="15" hidden="false" customHeight="false" outlineLevel="0" collapsed="false">
      <c r="A9" s="6" t="s">
        <v>64</v>
      </c>
      <c r="B9" s="6" t="s">
        <v>102</v>
      </c>
      <c r="C9" s="6" t="n">
        <v>1</v>
      </c>
      <c r="D9" s="7" t="n">
        <v>0.6</v>
      </c>
      <c r="E9" s="6" t="n">
        <v>1</v>
      </c>
      <c r="F9" s="11" t="n">
        <f aca="false">IF(A9="","",MAX(0,($C$4-C9)*D9-E9))</f>
        <v>4.4</v>
      </c>
      <c r="G9" s="11" t="n">
        <f aca="false">IF(A9="","",F9*(1-$C$5))</f>
        <v>3.96</v>
      </c>
      <c r="H9" s="6"/>
    </row>
    <row r="10" customFormat="false" ht="15" hidden="false" customHeight="false" outlineLevel="0" collapsed="false">
      <c r="A10" s="6" t="s">
        <v>59</v>
      </c>
      <c r="B10" s="6" t="s">
        <v>103</v>
      </c>
      <c r="C10" s="6" t="n">
        <v>0</v>
      </c>
      <c r="D10" s="7" t="n">
        <v>1</v>
      </c>
      <c r="E10" s="6" t="n">
        <v>0</v>
      </c>
      <c r="F10" s="11" t="n">
        <f aca="false">IF(A10="","",MAX(0,($C$4-C10)*D10-E10))</f>
        <v>10</v>
      </c>
      <c r="G10" s="11" t="n">
        <f aca="false">IF(A10="","",F10*(1-$C$5))</f>
        <v>9</v>
      </c>
      <c r="H10" s="6"/>
    </row>
    <row r="11" customFormat="false" ht="15" hidden="false" customHeight="false" outlineLevel="0" collapsed="false">
      <c r="A11" s="6" t="s">
        <v>69</v>
      </c>
      <c r="B11" s="6" t="s">
        <v>104</v>
      </c>
      <c r="C11" s="6" t="n">
        <v>0</v>
      </c>
      <c r="D11" s="7" t="n">
        <v>1</v>
      </c>
      <c r="E11" s="6" t="n">
        <v>1.5</v>
      </c>
      <c r="F11" s="11" t="n">
        <f aca="false">IF(A11="","",MAX(0,($C$4-C11)*D11-E11))</f>
        <v>8.5</v>
      </c>
      <c r="G11" s="11" t="n">
        <f aca="false">IF(A11="","",F11*(1-$C$5))</f>
        <v>7.65</v>
      </c>
      <c r="H11" s="6"/>
    </row>
    <row r="12" customFormat="false" ht="15" hidden="false" customHeight="false" outlineLevel="0" collapsed="false">
      <c r="A12" s="6" t="s">
        <v>74</v>
      </c>
      <c r="B12" s="6" t="s">
        <v>105</v>
      </c>
      <c r="C12" s="6" t="n">
        <v>0</v>
      </c>
      <c r="D12" s="7" t="n">
        <v>1</v>
      </c>
      <c r="E12" s="6" t="n">
        <v>0.5</v>
      </c>
      <c r="F12" s="11" t="n">
        <f aca="false">IF(A12="","",MAX(0,($C$4-C12)*D12-E12))</f>
        <v>9.5</v>
      </c>
      <c r="G12" s="11" t="n">
        <f aca="false">IF(A12="","",F12*(1-$C$5))</f>
        <v>8.55</v>
      </c>
      <c r="H12" s="6"/>
    </row>
    <row r="13" customFormat="false" ht="15" hidden="false" customHeight="false" outlineLevel="0" collapsed="false">
      <c r="A13" s="6" t="s">
        <v>79</v>
      </c>
      <c r="B13" s="6" t="s">
        <v>106</v>
      </c>
      <c r="C13" s="6" t="n">
        <v>0</v>
      </c>
      <c r="D13" s="7" t="n">
        <v>1</v>
      </c>
      <c r="E13" s="6" t="n">
        <v>0.5</v>
      </c>
      <c r="F13" s="11" t="n">
        <f aca="false">IF(A13="","",MAX(0,($C$4-C13)*D13-E13))</f>
        <v>9.5</v>
      </c>
      <c r="G13" s="11" t="n">
        <f aca="false">IF(A13="","",F13*(1-$C$5))</f>
        <v>8.55</v>
      </c>
      <c r="H13" s="6"/>
    </row>
    <row r="14" customFormat="false" ht="15" hidden="false" customHeight="false" outlineLevel="0" collapsed="false">
      <c r="A14" s="6" t="s">
        <v>81</v>
      </c>
      <c r="B14" s="6" t="s">
        <v>107</v>
      </c>
      <c r="C14" s="6" t="n">
        <v>0</v>
      </c>
      <c r="D14" s="7" t="n">
        <v>1</v>
      </c>
      <c r="E14" s="6" t="n">
        <v>0.5</v>
      </c>
      <c r="F14" s="11" t="n">
        <f aca="false">IF(A14="","",MAX(0,($C$4-C14)*D14-E14))</f>
        <v>9.5</v>
      </c>
      <c r="G14" s="11" t="n">
        <f aca="false">IF(A14="","",F14*(1-$C$5))</f>
        <v>8.55</v>
      </c>
      <c r="H14" s="6"/>
    </row>
    <row r="15" customFormat="false" ht="15" hidden="false" customHeight="false" outlineLevel="0" collapsed="false">
      <c r="A15" s="6"/>
      <c r="B15" s="6"/>
      <c r="C15" s="6"/>
      <c r="D15" s="7"/>
      <c r="E15" s="6"/>
      <c r="F15" s="11" t="str">
        <f aca="false">IF(A15="","",MAX(0,($C$4-C15)*D15-E15))</f>
        <v/>
      </c>
      <c r="G15" s="11" t="str">
        <f aca="false">IF(A15="","",F15*(1-$C$5))</f>
        <v/>
      </c>
      <c r="H15" s="6"/>
    </row>
    <row r="16" customFormat="false" ht="15" hidden="false" customHeight="false" outlineLevel="0" collapsed="false">
      <c r="A16" s="6"/>
      <c r="B16" s="6"/>
      <c r="C16" s="6"/>
      <c r="D16" s="7"/>
      <c r="E16" s="6"/>
      <c r="F16" s="11" t="str">
        <f aca="false">IF(A16="","",MAX(0,($C$4-C16)*D16-E16))</f>
        <v/>
      </c>
      <c r="G16" s="11" t="str">
        <f aca="false">IF(A16="","",F16*(1-$C$5))</f>
        <v/>
      </c>
      <c r="H16" s="6"/>
    </row>
    <row r="17" customFormat="false" ht="15" hidden="false" customHeight="false" outlineLevel="0" collapsed="false">
      <c r="A17" s="6"/>
      <c r="B17" s="6"/>
      <c r="C17" s="6"/>
      <c r="D17" s="7"/>
      <c r="E17" s="6"/>
      <c r="F17" s="11" t="str">
        <f aca="false">IF(A17="","",MAX(0,($C$4-C17)*D17-E17))</f>
        <v/>
      </c>
      <c r="G17" s="11" t="str">
        <f aca="false">IF(A17="","",F17*(1-$C$5))</f>
        <v/>
      </c>
      <c r="H17" s="6"/>
    </row>
    <row r="18" customFormat="false" ht="15" hidden="false" customHeight="false" outlineLevel="0" collapsed="false">
      <c r="A18" s="6"/>
      <c r="B18" s="6"/>
      <c r="C18" s="6"/>
      <c r="D18" s="7"/>
      <c r="E18" s="6"/>
      <c r="F18" s="11" t="str">
        <f aca="false">IF(A18="","",MAX(0,($C$4-C18)*D18-E18))</f>
        <v/>
      </c>
      <c r="G18" s="11" t="str">
        <f aca="false">IF(A18="","",F18*(1-$C$5))</f>
        <v/>
      </c>
      <c r="H18" s="6"/>
    </row>
    <row r="19" customFormat="false" ht="15" hidden="false" customHeight="false" outlineLevel="0" collapsed="false">
      <c r="A19" s="6"/>
      <c r="B19" s="6"/>
      <c r="C19" s="6"/>
      <c r="D19" s="7"/>
      <c r="E19" s="6"/>
      <c r="F19" s="11" t="str">
        <f aca="false">IF(A19="","",MAX(0,($C$4-C19)*D19-E19))</f>
        <v/>
      </c>
      <c r="G19" s="11" t="str">
        <f aca="false">IF(A19="","",F19*(1-$C$5))</f>
        <v/>
      </c>
      <c r="H19" s="6"/>
    </row>
    <row r="20" customFormat="false" ht="15" hidden="false" customHeight="false" outlineLevel="0" collapsed="false">
      <c r="E20" s="8" t="s">
        <v>108</v>
      </c>
      <c r="F20" s="13" t="n">
        <f aca="false">SUM(F8:F19)</f>
        <v>56.4</v>
      </c>
      <c r="G20" s="13" t="n">
        <f aca="false">SUM(G8:G19)</f>
        <v>50.76</v>
      </c>
    </row>
    <row r="22" customFormat="false" ht="15" hidden="false" customHeight="false" outlineLevel="0" collapsed="false">
      <c r="A22" s="14" t="s">
        <v>109</v>
      </c>
    </row>
    <row r="23" customFormat="false" ht="15" hidden="false" customHeight="false" outlineLevel="0" collapsed="false">
      <c r="A23" s="8" t="s">
        <v>110</v>
      </c>
      <c r="B23" s="11" t="n">
        <f aca="false">SUMIF(B8:B19,"Config analyst",G8:G19)</f>
        <v>3.96</v>
      </c>
    </row>
    <row r="24" customFormat="false" ht="15" hidden="false" customHeight="false" outlineLevel="0" collapsed="false">
      <c r="A24" s="8" t="s">
        <v>111</v>
      </c>
      <c r="B24" s="6" t="n">
        <v>4</v>
      </c>
    </row>
    <row r="25" customFormat="false" ht="15" hidden="false" customHeight="false" outlineLevel="0" collapsed="false">
      <c r="A25" s="8" t="s">
        <v>112</v>
      </c>
      <c r="B25" s="11" t="n">
        <f aca="false">IFERROR(B23/B24,0)</f>
        <v>0.99</v>
      </c>
    </row>
    <row r="26" customFormat="false" ht="15" hidden="false" customHeight="false" outlineLevel="0" collapsed="false">
      <c r="A26" s="8" t="s">
        <v>113</v>
      </c>
      <c r="B26" s="11" t="n">
        <f aca="false">SUMIF(B8:B19,"BAT rep",G8:G19)</f>
        <v>4.5</v>
      </c>
    </row>
    <row r="27" customFormat="false" ht="15" hidden="false" customHeight="false" outlineLevel="0" collapsed="false">
      <c r="A27" s="8" t="s">
        <v>114</v>
      </c>
      <c r="B27" s="6" t="n">
        <v>4</v>
      </c>
    </row>
    <row r="28" customFormat="false" ht="15" hidden="false" customHeight="false" outlineLevel="0" collapsed="false">
      <c r="A28" s="8" t="s">
        <v>115</v>
      </c>
      <c r="B28" s="11" t="n">
        <f aca="false">IFERROR(B26/B27,0)</f>
        <v>1.125</v>
      </c>
    </row>
    <row r="29" customFormat="false" ht="23.85" hidden="false" customHeight="false" outlineLevel="0" collapsed="false">
      <c r="A29" s="8" t="s">
        <v>116</v>
      </c>
      <c r="B29" s="15" t="str">
        <f aca="false">IF(OR(B25&lt;1,B28&lt;1),"Bottleneck: cut config/BAT stories","OK")</f>
        <v>Bottleneck: cut config/BAT stories</v>
      </c>
    </row>
    <row r="30" customFormat="false" ht="15" hidden="false" customHeight="false" outlineLevel="0" collapsed="false">
      <c r="A30" s="12" t="s">
        <v>117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40"/>
    <col collapsed="false" customWidth="true" hidden="false" outlineLevel="0" max="3" min="3" style="0" width="12"/>
    <col collapsed="false" customWidth="true" hidden="false" outlineLevel="0" max="4" min="4" style="0" width="38"/>
    <col collapsed="false" customWidth="true" hidden="false" outlineLevel="0" max="5" min="5" style="0" width="18"/>
  </cols>
  <sheetData>
    <row r="1" customFormat="false" ht="18.55" hidden="false" customHeight="false" outlineLevel="0" collapsed="false">
      <c r="A1" s="1" t="s">
        <v>118</v>
      </c>
    </row>
    <row r="2" customFormat="false" ht="15" hidden="false" customHeight="false" outlineLevel="0" collapsed="false">
      <c r="A2" s="2" t="s">
        <v>119</v>
      </c>
    </row>
    <row r="4" customFormat="false" ht="15" hidden="false" customHeight="false" outlineLevel="0" collapsed="false">
      <c r="A4" s="8" t="s">
        <v>120</v>
      </c>
      <c r="B4" s="16" t="n">
        <v>46302</v>
      </c>
    </row>
    <row r="5" customFormat="false" ht="15" hidden="false" customHeight="false" outlineLevel="0" collapsed="false">
      <c r="A5" s="8" t="s">
        <v>121</v>
      </c>
      <c r="B5" s="6" t="n">
        <v>1</v>
      </c>
      <c r="C5" s="12" t="s">
        <v>122</v>
      </c>
    </row>
    <row r="7" customFormat="false" ht="15" hidden="false" customHeight="false" outlineLevel="0" collapsed="false">
      <c r="A7" s="3" t="s">
        <v>123</v>
      </c>
      <c r="B7" s="3" t="s">
        <v>124</v>
      </c>
      <c r="C7" s="3" t="s">
        <v>125</v>
      </c>
      <c r="D7" s="3" t="s">
        <v>126</v>
      </c>
      <c r="E7" s="3" t="s">
        <v>127</v>
      </c>
    </row>
    <row r="8" customFormat="false" ht="15" hidden="false" customHeight="false" outlineLevel="0" collapsed="false">
      <c r="A8" s="6" t="n">
        <v>1</v>
      </c>
      <c r="B8" s="6" t="s">
        <v>128</v>
      </c>
      <c r="C8" s="6" t="s">
        <v>129</v>
      </c>
      <c r="D8" s="6" t="s">
        <v>130</v>
      </c>
      <c r="E8" s="17" t="n">
        <f aca="false">WORKDAY($B$4,($B$5-1)*10+A8-1)</f>
        <v>46302</v>
      </c>
    </row>
    <row r="9" customFormat="false" ht="15" hidden="false" customHeight="false" outlineLevel="0" collapsed="false">
      <c r="A9" s="6" t="n">
        <v>1</v>
      </c>
      <c r="B9" s="6" t="s">
        <v>131</v>
      </c>
      <c r="C9" s="6" t="s">
        <v>132</v>
      </c>
      <c r="D9" s="6" t="s">
        <v>133</v>
      </c>
      <c r="E9" s="17" t="n">
        <f aca="false">WORKDAY($B$4,($B$5-1)*10+A9-1)</f>
        <v>46302</v>
      </c>
    </row>
    <row r="10" customFormat="false" ht="15" hidden="false" customHeight="false" outlineLevel="0" collapsed="false">
      <c r="A10" s="6" t="n">
        <v>2</v>
      </c>
      <c r="B10" s="6" t="s">
        <v>134</v>
      </c>
      <c r="C10" s="6" t="s">
        <v>135</v>
      </c>
      <c r="D10" s="6" t="s">
        <v>102</v>
      </c>
      <c r="E10" s="17" t="n">
        <f aca="false">WORKDAY($B$4,($B$5-1)*10+A10-1)</f>
        <v>46303</v>
      </c>
    </row>
    <row r="11" customFormat="false" ht="15" hidden="false" customHeight="false" outlineLevel="0" collapsed="false">
      <c r="A11" s="6" t="n">
        <v>4</v>
      </c>
      <c r="B11" s="6" t="s">
        <v>136</v>
      </c>
      <c r="C11" s="6" t="s">
        <v>137</v>
      </c>
      <c r="D11" s="6" t="s">
        <v>138</v>
      </c>
      <c r="E11" s="17" t="n">
        <f aca="false">WORKDAY($B$4,($B$5-1)*10+A11-1)</f>
        <v>46307</v>
      </c>
    </row>
    <row r="12" customFormat="false" ht="15" hidden="false" customHeight="false" outlineLevel="0" collapsed="false">
      <c r="A12" s="6" t="n">
        <v>6</v>
      </c>
      <c r="B12" s="6" t="s">
        <v>139</v>
      </c>
      <c r="C12" s="6" t="s">
        <v>140</v>
      </c>
      <c r="D12" s="6" t="s">
        <v>141</v>
      </c>
      <c r="E12" s="17" t="n">
        <f aca="false">WORKDAY($B$4,($B$5-1)*10+A12-1)</f>
        <v>46309</v>
      </c>
    </row>
    <row r="13" customFormat="false" ht="15" hidden="false" customHeight="false" outlineLevel="0" collapsed="false">
      <c r="A13" s="6" t="n">
        <v>7</v>
      </c>
      <c r="B13" s="6" t="s">
        <v>142</v>
      </c>
      <c r="C13" s="6" t="s">
        <v>135</v>
      </c>
      <c r="D13" s="6" t="s">
        <v>102</v>
      </c>
      <c r="E13" s="17" t="n">
        <f aca="false">WORKDAY($B$4,($B$5-1)*10+A13-1)</f>
        <v>46310</v>
      </c>
    </row>
    <row r="14" customFormat="false" ht="15" hidden="false" customHeight="false" outlineLevel="0" collapsed="false">
      <c r="A14" s="6" t="n">
        <v>8</v>
      </c>
      <c r="B14" s="6" t="s">
        <v>143</v>
      </c>
      <c r="C14" s="6" t="s">
        <v>137</v>
      </c>
      <c r="D14" s="6" t="s">
        <v>138</v>
      </c>
      <c r="E14" s="17" t="n">
        <f aca="false">WORKDAY($B$4,($B$5-1)*10+A14-1)</f>
        <v>46311</v>
      </c>
    </row>
    <row r="15" customFormat="false" ht="15" hidden="false" customHeight="false" outlineLevel="0" collapsed="false">
      <c r="A15" s="6" t="n">
        <v>9</v>
      </c>
      <c r="B15" s="6" t="s">
        <v>144</v>
      </c>
      <c r="C15" s="6" t="s">
        <v>145</v>
      </c>
      <c r="D15" s="6" t="s">
        <v>101</v>
      </c>
      <c r="E15" s="17" t="n">
        <f aca="false">WORKDAY($B$4,($B$5-1)*10+A15-1)</f>
        <v>46314</v>
      </c>
    </row>
    <row r="16" customFormat="false" ht="15" hidden="false" customHeight="false" outlineLevel="0" collapsed="false">
      <c r="A16" s="6" t="n">
        <v>10</v>
      </c>
      <c r="B16" s="6" t="s">
        <v>146</v>
      </c>
      <c r="C16" s="6" t="s">
        <v>137</v>
      </c>
      <c r="D16" s="6" t="s">
        <v>147</v>
      </c>
      <c r="E16" s="17" t="n">
        <f aca="false">WORKDAY($B$4,($B$5-1)*10+A16-1)</f>
        <v>46315</v>
      </c>
    </row>
    <row r="17" customFormat="false" ht="15" hidden="false" customHeight="false" outlineLevel="0" collapsed="false">
      <c r="A17" s="6" t="n">
        <v>10</v>
      </c>
      <c r="B17" s="6" t="s">
        <v>148</v>
      </c>
      <c r="C17" s="6" t="s">
        <v>149</v>
      </c>
      <c r="D17" s="6" t="s">
        <v>150</v>
      </c>
      <c r="E17" s="17" t="n">
        <f aca="false">WORKDAY($B$4,($B$5-1)*10+A17-1)</f>
        <v>46315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0"/>
    <col collapsed="false" customWidth="true" hidden="false" outlineLevel="0" max="4" min="3" style="0" width="18"/>
  </cols>
  <sheetData>
    <row r="1" customFormat="false" ht="18.55" hidden="false" customHeight="false" outlineLevel="0" collapsed="false">
      <c r="A1" s="1" t="s">
        <v>151</v>
      </c>
    </row>
    <row r="2" customFormat="false" ht="15" hidden="false" customHeight="false" outlineLevel="0" collapsed="false">
      <c r="A2" s="2" t="s">
        <v>152</v>
      </c>
    </row>
    <row r="4" customFormat="false" ht="26.85" hidden="false" customHeight="false" outlineLevel="0" collapsed="false">
      <c r="A4" s="3" t="s">
        <v>153</v>
      </c>
      <c r="B4" s="3" t="s">
        <v>154</v>
      </c>
      <c r="C4" s="3" t="s">
        <v>155</v>
      </c>
      <c r="D4" s="3" t="s">
        <v>156</v>
      </c>
    </row>
    <row r="5" customFormat="false" ht="15" hidden="false" customHeight="false" outlineLevel="0" collapsed="false">
      <c r="A5" s="5" t="n">
        <v>1</v>
      </c>
      <c r="B5" s="6" t="s">
        <v>157</v>
      </c>
      <c r="C5" s="6" t="s">
        <v>50</v>
      </c>
      <c r="D5" s="6"/>
    </row>
    <row r="6" customFormat="false" ht="15" hidden="false" customHeight="false" outlineLevel="0" collapsed="false">
      <c r="A6" s="5" t="n">
        <v>2</v>
      </c>
      <c r="B6" s="6" t="s">
        <v>158</v>
      </c>
      <c r="C6" s="6" t="s">
        <v>50</v>
      </c>
      <c r="D6" s="6"/>
    </row>
    <row r="7" customFormat="false" ht="15" hidden="false" customHeight="false" outlineLevel="0" collapsed="false">
      <c r="A7" s="5" t="n">
        <v>3</v>
      </c>
      <c r="B7" s="6" t="s">
        <v>159</v>
      </c>
      <c r="C7" s="6" t="s">
        <v>102</v>
      </c>
      <c r="D7" s="6"/>
    </row>
    <row r="8" customFormat="false" ht="15" hidden="false" customHeight="false" outlineLevel="0" collapsed="false">
      <c r="A8" s="5" t="n">
        <v>4</v>
      </c>
      <c r="B8" s="6" t="s">
        <v>160</v>
      </c>
      <c r="C8" s="6" t="s">
        <v>103</v>
      </c>
      <c r="D8" s="6"/>
    </row>
    <row r="9" customFormat="false" ht="15" hidden="false" customHeight="false" outlineLevel="0" collapsed="false">
      <c r="A9" s="5" t="n">
        <v>5</v>
      </c>
      <c r="B9" s="6" t="s">
        <v>161</v>
      </c>
      <c r="C9" s="6" t="s">
        <v>101</v>
      </c>
      <c r="D9" s="6"/>
    </row>
    <row r="10" customFormat="false" ht="15" hidden="false" customHeight="false" outlineLevel="0" collapsed="false">
      <c r="A10" s="5" t="n">
        <v>6</v>
      </c>
      <c r="B10" s="6" t="s">
        <v>162</v>
      </c>
      <c r="C10" s="6" t="s">
        <v>44</v>
      </c>
      <c r="D10" s="6"/>
    </row>
    <row r="12" customFormat="false" ht="26.85" hidden="false" customHeight="false" outlineLevel="0" collapsed="false">
      <c r="A12" s="18" t="s">
        <v>153</v>
      </c>
      <c r="B12" s="18" t="s">
        <v>163</v>
      </c>
      <c r="C12" s="18" t="s">
        <v>155</v>
      </c>
      <c r="D12" s="18" t="s">
        <v>156</v>
      </c>
    </row>
    <row r="13" customFormat="false" ht="15" hidden="false" customHeight="false" outlineLevel="0" collapsed="false">
      <c r="A13" s="5" t="n">
        <v>1</v>
      </c>
      <c r="B13" s="6" t="s">
        <v>164</v>
      </c>
      <c r="C13" s="6" t="s">
        <v>165</v>
      </c>
      <c r="D13" s="6"/>
    </row>
    <row r="14" customFormat="false" ht="15" hidden="false" customHeight="false" outlineLevel="0" collapsed="false">
      <c r="A14" s="5" t="n">
        <v>2</v>
      </c>
      <c r="B14" s="6" t="s">
        <v>166</v>
      </c>
      <c r="C14" s="6" t="s">
        <v>102</v>
      </c>
      <c r="D14" s="6"/>
    </row>
    <row r="15" customFormat="false" ht="15" hidden="false" customHeight="false" outlineLevel="0" collapsed="false">
      <c r="A15" s="5" t="n">
        <v>3</v>
      </c>
      <c r="B15" s="6" t="s">
        <v>167</v>
      </c>
      <c r="C15" s="6" t="s">
        <v>103</v>
      </c>
      <c r="D15" s="6"/>
    </row>
    <row r="16" customFormat="false" ht="15" hidden="false" customHeight="false" outlineLevel="0" collapsed="false">
      <c r="A16" s="5" t="n">
        <v>4</v>
      </c>
      <c r="B16" s="6" t="s">
        <v>168</v>
      </c>
      <c r="C16" s="6" t="s">
        <v>101</v>
      </c>
      <c r="D16" s="6"/>
    </row>
    <row r="17" customFormat="false" ht="15" hidden="false" customHeight="false" outlineLevel="0" collapsed="false">
      <c r="A17" s="5" t="n">
        <v>5</v>
      </c>
      <c r="B17" s="6" t="s">
        <v>169</v>
      </c>
      <c r="C17" s="6" t="s">
        <v>103</v>
      </c>
      <c r="D17" s="6"/>
    </row>
    <row r="18" customFormat="false" ht="15" hidden="false" customHeight="false" outlineLevel="0" collapsed="false">
      <c r="A18" s="5" t="n">
        <v>6</v>
      </c>
      <c r="B18" s="6" t="s">
        <v>170</v>
      </c>
      <c r="C18" s="6" t="s">
        <v>50</v>
      </c>
      <c r="D18" s="6"/>
    </row>
    <row r="20" customFormat="false" ht="15" hidden="false" customHeight="false" outlineLevel="0" collapsed="false">
      <c r="B20" s="8" t="s">
        <v>171</v>
      </c>
      <c r="D20" s="15" t="str">
        <f aca="false">IF(COUNTIF(D5:D10,"Yes")=6,"Ready","Not ready")</f>
        <v>Not ready</v>
      </c>
    </row>
    <row r="21" customFormat="false" ht="15" hidden="false" customHeight="false" outlineLevel="0" collapsed="false">
      <c r="B21" s="8" t="s">
        <v>172</v>
      </c>
      <c r="D21" s="15" t="str">
        <f aca="false">IF(COUNTIF(D13:D18,"Yes")=6,"Done","Not done")</f>
        <v>Not done</v>
      </c>
    </row>
  </sheetData>
  <dataValidations count="1">
    <dataValidation allowBlank="false" errorStyle="stop" operator="between" showDropDown="false" showErrorMessage="false" showInputMessage="false" sqref="D5:D10 D13:D18" type="list">
      <formula1>Lookups!$E$5:$E$6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4"/>
    <col collapsed="false" customWidth="true" hidden="false" outlineLevel="0" max="3" min="3" style="0" width="26"/>
    <col collapsed="false" customWidth="true" hidden="false" outlineLevel="0" max="4" min="4" style="0" width="14"/>
    <col collapsed="false" customWidth="true" hidden="false" outlineLevel="0" max="5" min="5" style="0" width="34"/>
  </cols>
  <sheetData>
    <row r="1" customFormat="false" ht="18.55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173</v>
      </c>
    </row>
    <row r="4" customFormat="false" ht="15" hidden="false" customHeight="true" outlineLevel="0" collapsed="false">
      <c r="A4" s="4" t="s">
        <v>174</v>
      </c>
      <c r="B4" s="6" t="s">
        <v>175</v>
      </c>
      <c r="C4" s="6"/>
      <c r="D4" s="6"/>
      <c r="E4" s="6"/>
    </row>
    <row r="5" customFormat="false" ht="15" hidden="false" customHeight="true" outlineLevel="0" collapsed="false">
      <c r="A5" s="4" t="s">
        <v>176</v>
      </c>
      <c r="B5" s="6" t="s">
        <v>177</v>
      </c>
      <c r="C5" s="6"/>
      <c r="D5" s="6"/>
      <c r="E5" s="6"/>
    </row>
    <row r="6" customFormat="false" ht="15" hidden="false" customHeight="true" outlineLevel="0" collapsed="false">
      <c r="A6" s="4" t="s">
        <v>178</v>
      </c>
      <c r="B6" s="6" t="s">
        <v>179</v>
      </c>
      <c r="C6" s="6"/>
      <c r="D6" s="6"/>
      <c r="E6" s="6"/>
    </row>
    <row r="7" customFormat="false" ht="15" hidden="false" customHeight="true" outlineLevel="0" collapsed="false">
      <c r="A7" s="4" t="s">
        <v>180</v>
      </c>
      <c r="B7" s="6" t="s">
        <v>181</v>
      </c>
      <c r="C7" s="6"/>
      <c r="D7" s="6"/>
      <c r="E7" s="6"/>
    </row>
    <row r="8" customFormat="false" ht="15" hidden="false" customHeight="true" outlineLevel="0" collapsed="false">
      <c r="A8" s="4" t="s">
        <v>182</v>
      </c>
      <c r="B8" s="6" t="s">
        <v>183</v>
      </c>
      <c r="C8" s="6"/>
      <c r="D8" s="6"/>
      <c r="E8" s="6"/>
    </row>
    <row r="10" customFormat="false" ht="15" hidden="false" customHeight="false" outlineLevel="0" collapsed="false">
      <c r="A10" s="19" t="s">
        <v>184</v>
      </c>
      <c r="B10" s="19" t="s">
        <v>185</v>
      </c>
      <c r="C10" s="19" t="s">
        <v>186</v>
      </c>
      <c r="D10" s="19" t="s">
        <v>187</v>
      </c>
      <c r="E10" s="19" t="s">
        <v>188</v>
      </c>
    </row>
    <row r="11" customFormat="false" ht="15" hidden="false" customHeight="false" outlineLevel="0" collapsed="false">
      <c r="A11" s="6" t="s">
        <v>189</v>
      </c>
      <c r="B11" s="6" t="s">
        <v>190</v>
      </c>
      <c r="C11" s="6" t="s">
        <v>191</v>
      </c>
      <c r="D11" s="6" t="s">
        <v>192</v>
      </c>
      <c r="E11" s="6" t="s">
        <v>193</v>
      </c>
    </row>
    <row r="12" customFormat="false" ht="15" hidden="false" customHeight="false" outlineLevel="0" collapsed="false">
      <c r="A12" s="6" t="s">
        <v>194</v>
      </c>
      <c r="B12" s="6" t="s">
        <v>195</v>
      </c>
      <c r="C12" s="6" t="s">
        <v>196</v>
      </c>
      <c r="D12" s="6" t="s">
        <v>192</v>
      </c>
      <c r="E12" s="6"/>
    </row>
    <row r="13" customFormat="false" ht="23.85" hidden="false" customHeight="false" outlineLevel="0" collapsed="false">
      <c r="A13" s="6" t="s">
        <v>197</v>
      </c>
      <c r="B13" s="6" t="s">
        <v>198</v>
      </c>
      <c r="C13" s="6" t="s">
        <v>199</v>
      </c>
      <c r="D13" s="6" t="s">
        <v>192</v>
      </c>
      <c r="E13" s="6" t="s">
        <v>200</v>
      </c>
    </row>
    <row r="14" customFormat="false" ht="15" hidden="false" customHeight="false" outlineLevel="0" collapsed="false">
      <c r="A14" s="6" t="s">
        <v>201</v>
      </c>
      <c r="B14" s="6" t="s">
        <v>202</v>
      </c>
      <c r="C14" s="6" t="s">
        <v>203</v>
      </c>
      <c r="D14" s="6" t="s">
        <v>204</v>
      </c>
      <c r="E14" s="6" t="s">
        <v>205</v>
      </c>
    </row>
    <row r="15" customFormat="false" ht="15" hidden="false" customHeight="false" outlineLevel="0" collapsed="false">
      <c r="A15" s="6"/>
      <c r="B15" s="6"/>
      <c r="C15" s="6"/>
      <c r="D15" s="6"/>
      <c r="E15" s="6"/>
    </row>
    <row r="16" customFormat="false" ht="15" hidden="false" customHeight="false" outlineLevel="0" collapsed="false">
      <c r="A16" s="6"/>
      <c r="B16" s="6"/>
      <c r="C16" s="6"/>
      <c r="D16" s="6"/>
      <c r="E16" s="6"/>
    </row>
    <row r="17" customFormat="false" ht="15" hidden="false" customHeight="false" outlineLevel="0" collapsed="false">
      <c r="A17" s="6"/>
      <c r="B17" s="6"/>
      <c r="C17" s="6"/>
      <c r="D17" s="6"/>
      <c r="E17" s="6"/>
    </row>
    <row r="18" customFormat="false" ht="15" hidden="false" customHeight="false" outlineLevel="0" collapsed="false">
      <c r="A18" s="6"/>
      <c r="B18" s="6"/>
      <c r="C18" s="6"/>
      <c r="D18" s="6"/>
      <c r="E18" s="6"/>
    </row>
    <row r="19" customFormat="false" ht="15" hidden="false" customHeight="false" outlineLevel="0" collapsed="false">
      <c r="A19" s="6"/>
      <c r="B19" s="6"/>
      <c r="C19" s="6"/>
      <c r="D19" s="6"/>
      <c r="E19" s="6"/>
    </row>
    <row r="20" customFormat="false" ht="15" hidden="false" customHeight="false" outlineLevel="0" collapsed="false">
      <c r="A20" s="6"/>
      <c r="B20" s="6"/>
      <c r="C20" s="6"/>
      <c r="D20" s="6"/>
      <c r="E20" s="6"/>
    </row>
    <row r="21" customFormat="false" ht="15" hidden="false" customHeight="false" outlineLevel="0" collapsed="false">
      <c r="A21" s="6"/>
      <c r="B21" s="6"/>
      <c r="C21" s="6"/>
      <c r="D21" s="6"/>
      <c r="E21" s="6"/>
    </row>
    <row r="22" customFormat="false" ht="15" hidden="false" customHeight="false" outlineLevel="0" collapsed="false">
      <c r="A22" s="6"/>
      <c r="B22" s="6"/>
      <c r="C22" s="6"/>
      <c r="D22" s="6"/>
      <c r="E22" s="6"/>
    </row>
    <row r="23" customFormat="false" ht="15" hidden="false" customHeight="false" outlineLevel="0" collapsed="false">
      <c r="A23" s="6"/>
      <c r="B23" s="6"/>
      <c r="C23" s="6"/>
      <c r="D23" s="6"/>
      <c r="E23" s="6"/>
    </row>
    <row r="24" customFormat="false" ht="15" hidden="false" customHeight="false" outlineLevel="0" collapsed="false">
      <c r="A24" s="6"/>
      <c r="B24" s="6"/>
      <c r="C24" s="6"/>
      <c r="D24" s="6"/>
      <c r="E24" s="6"/>
    </row>
    <row r="25" customFormat="false" ht="15" hidden="false" customHeight="false" outlineLevel="0" collapsed="false">
      <c r="A25" s="6"/>
      <c r="B25" s="6"/>
      <c r="C25" s="6"/>
      <c r="D25" s="6"/>
      <c r="E25" s="6"/>
    </row>
    <row r="26" customFormat="false" ht="15" hidden="false" customHeight="false" outlineLevel="0" collapsed="false">
      <c r="A26" s="6"/>
      <c r="B26" s="6"/>
      <c r="C26" s="6"/>
      <c r="D26" s="6"/>
      <c r="E26" s="6"/>
    </row>
    <row r="27" customFormat="false" ht="15" hidden="false" customHeight="false" outlineLevel="0" collapsed="false">
      <c r="A27" s="6"/>
      <c r="B27" s="6"/>
      <c r="C27" s="6"/>
      <c r="D27" s="6"/>
      <c r="E27" s="6"/>
    </row>
    <row r="28" customFormat="false" ht="15" hidden="false" customHeight="false" outlineLevel="0" collapsed="false">
      <c r="A28" s="6"/>
      <c r="B28" s="6"/>
      <c r="C28" s="6"/>
      <c r="D28" s="6"/>
      <c r="E28" s="6"/>
    </row>
    <row r="29" customFormat="false" ht="15" hidden="false" customHeight="false" outlineLevel="0" collapsed="false">
      <c r="A29" s="6"/>
      <c r="B29" s="6"/>
      <c r="C29" s="6"/>
      <c r="D29" s="6"/>
      <c r="E29" s="6"/>
    </row>
    <row r="30" customFormat="false" ht="15" hidden="false" customHeight="false" outlineLevel="0" collapsed="false">
      <c r="A30" s="6"/>
      <c r="B30" s="6"/>
      <c r="C30" s="6"/>
      <c r="D30" s="6"/>
      <c r="E30" s="6"/>
    </row>
    <row r="32" customFormat="false" ht="15" hidden="false" customHeight="false" outlineLevel="0" collapsed="false">
      <c r="A32" s="8" t="s">
        <v>206</v>
      </c>
      <c r="B32" s="15" t="n">
        <f aca="false">COUNTIFS(D11:D30,"&lt;&gt;",D11:D30,"&lt;&gt;Not run")</f>
        <v>4</v>
      </c>
    </row>
    <row r="33" customFormat="false" ht="15" hidden="false" customHeight="false" outlineLevel="0" collapsed="false">
      <c r="A33" s="8" t="s">
        <v>207</v>
      </c>
      <c r="B33" s="15" t="n">
        <f aca="false">COUNTIF(D11:D30,"Pass")</f>
        <v>3</v>
      </c>
    </row>
    <row r="34" customFormat="false" ht="15" hidden="false" customHeight="false" outlineLevel="0" collapsed="false">
      <c r="A34" s="8" t="s">
        <v>208</v>
      </c>
      <c r="B34" s="15" t="n">
        <f aca="false">COUNTIF(D11:D30,"Fail")</f>
        <v>0</v>
      </c>
    </row>
    <row r="35" customFormat="false" ht="15" hidden="false" customHeight="false" outlineLevel="0" collapsed="false">
      <c r="A35" s="8" t="s">
        <v>209</v>
      </c>
      <c r="B35" s="15" t="n">
        <f aca="false">COUNTIF(D11:D30,"Exception")</f>
        <v>1</v>
      </c>
    </row>
    <row r="36" customFormat="false" ht="15" hidden="false" customHeight="false" outlineLevel="0" collapsed="false">
      <c r="A36" s="8" t="s">
        <v>210</v>
      </c>
      <c r="B36" s="20" t="n">
        <f aca="false">IFERROR(B33/(B32-B35),0)</f>
        <v>1</v>
      </c>
    </row>
    <row r="37" customFormat="false" ht="15" hidden="false" customHeight="false" outlineLevel="0" collapsed="false">
      <c r="A37" s="8" t="s">
        <v>211</v>
      </c>
      <c r="B37" s="15" t="str">
        <f aca="false">IF(AND(B34=0,B32&gt;0),"Yes","No - resolve failures")</f>
        <v>Yes</v>
      </c>
    </row>
    <row r="39" customFormat="false" ht="15" hidden="false" customHeight="false" outlineLevel="0" collapsed="false">
      <c r="A39" s="3" t="s">
        <v>212</v>
      </c>
      <c r="B39" s="3" t="s">
        <v>31</v>
      </c>
      <c r="C39" s="3" t="s">
        <v>95</v>
      </c>
      <c r="D39" s="3" t="s">
        <v>127</v>
      </c>
      <c r="E39" s="3" t="s">
        <v>213</v>
      </c>
    </row>
    <row r="40" customFormat="false" ht="15" hidden="false" customHeight="false" outlineLevel="0" collapsed="false">
      <c r="A40" s="4" t="s">
        <v>214</v>
      </c>
      <c r="B40" s="6" t="s">
        <v>52</v>
      </c>
      <c r="C40" s="6" t="s">
        <v>215</v>
      </c>
      <c r="D40" s="16"/>
      <c r="E40" s="6"/>
    </row>
    <row r="41" customFormat="false" ht="15" hidden="false" customHeight="false" outlineLevel="0" collapsed="false">
      <c r="A41" s="4" t="s">
        <v>216</v>
      </c>
      <c r="B41" s="6"/>
      <c r="C41" s="6" t="s">
        <v>56</v>
      </c>
      <c r="D41" s="16"/>
      <c r="E41" s="6"/>
    </row>
    <row r="42" customFormat="false" ht="15" hidden="false" customHeight="false" outlineLevel="0" collapsed="false">
      <c r="A42" s="4" t="s">
        <v>217</v>
      </c>
      <c r="B42" s="6"/>
      <c r="C42" s="6" t="s">
        <v>218</v>
      </c>
      <c r="D42" s="16"/>
      <c r="E42" s="6"/>
    </row>
    <row r="43" customFormat="false" ht="15" hidden="false" customHeight="false" outlineLevel="0" collapsed="false">
      <c r="A43" s="4" t="s">
        <v>219</v>
      </c>
      <c r="B43" s="6" t="s">
        <v>40</v>
      </c>
      <c r="C43" s="6" t="s">
        <v>41</v>
      </c>
      <c r="D43" s="16"/>
      <c r="E43" s="6"/>
    </row>
  </sheetData>
  <mergeCells count="5">
    <mergeCell ref="B4:E4"/>
    <mergeCell ref="B5:E5"/>
    <mergeCell ref="B6:E6"/>
    <mergeCell ref="B7:E7"/>
    <mergeCell ref="B8:E8"/>
  </mergeCells>
  <conditionalFormatting sqref="D11:D30">
    <cfRule type="cellIs" priority="2" operator="equal" aboveAverage="0" equalAverage="0" bottom="0" percent="0" rank="0" text="" dxfId="1">
      <formula>"Fail"</formula>
    </cfRule>
    <cfRule type="cellIs" priority="3" operator="equal" aboveAverage="0" equalAverage="0" bottom="0" percent="0" rank="0" text="" dxfId="2">
      <formula>"Pass"</formula>
    </cfRule>
  </conditionalFormatting>
  <dataValidations count="1">
    <dataValidation allowBlank="false" errorStyle="stop" operator="between" showDropDown="false" showErrorMessage="false" showInputMessage="false" sqref="D11:D30" type="list">
      <formula1>Lookups!$G$5:$G$8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0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6" min="6" style="0" width="18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3"/>
    <col collapsed="false" customWidth="true" hidden="false" outlineLevel="0" max="10" min="10" style="0" width="16"/>
    <col collapsed="false" customWidth="true" hidden="false" outlineLevel="0" max="11" min="11" style="0" width="3"/>
    <col collapsed="false" customWidth="true" hidden="false" outlineLevel="0" max="12" min="12" style="0" width="28"/>
    <col collapsed="false" customWidth="true" hidden="false" outlineLevel="0" max="13" min="13" style="0" width="10"/>
  </cols>
  <sheetData>
    <row r="1" customFormat="false" ht="18.55" hidden="false" customHeight="false" outlineLevel="0" collapsed="false">
      <c r="A1" s="1" t="s">
        <v>220</v>
      </c>
    </row>
    <row r="2" customFormat="false" ht="15" hidden="false" customHeight="false" outlineLevel="0" collapsed="false">
      <c r="A2" s="2" t="s">
        <v>221</v>
      </c>
    </row>
    <row r="4" customFormat="false" ht="26.85" hidden="false" customHeight="false" outlineLevel="0" collapsed="false">
      <c r="A4" s="3" t="s">
        <v>222</v>
      </c>
      <c r="B4" s="3" t="s">
        <v>223</v>
      </c>
      <c r="C4" s="3" t="s">
        <v>155</v>
      </c>
      <c r="D4" s="3" t="s">
        <v>224</v>
      </c>
      <c r="E4" s="3" t="s">
        <v>225</v>
      </c>
      <c r="F4" s="3" t="s">
        <v>226</v>
      </c>
      <c r="G4" s="3" t="s">
        <v>227</v>
      </c>
      <c r="H4" s="3" t="s">
        <v>228</v>
      </c>
      <c r="J4" s="8" t="s">
        <v>229</v>
      </c>
      <c r="L4" s="14" t="s">
        <v>230</v>
      </c>
    </row>
    <row r="5" customFormat="false" ht="15" hidden="false" customHeight="false" outlineLevel="0" collapsed="false">
      <c r="A5" s="6" t="n">
        <v>14</v>
      </c>
      <c r="B5" s="6" t="s">
        <v>231</v>
      </c>
      <c r="C5" s="6" t="s">
        <v>59</v>
      </c>
      <c r="D5" s="6" t="s">
        <v>232</v>
      </c>
      <c r="E5" s="6"/>
      <c r="F5" s="6" t="s">
        <v>233</v>
      </c>
      <c r="G5" s="6" t="s">
        <v>234</v>
      </c>
      <c r="H5" s="9" t="n">
        <f aca="true">IF(OR(J5="",G5="Done"),"",TODAY()-J5)</f>
        <v>2</v>
      </c>
      <c r="J5" s="16" t="n">
        <v>46295</v>
      </c>
      <c r="L5" s="4" t="s">
        <v>235</v>
      </c>
      <c r="M5" s="15" t="n">
        <f aca="false">COUNTIFS(G5:G44,"&lt;&gt;Done",B5:B44,"&lt;&gt;")</f>
        <v>2</v>
      </c>
    </row>
    <row r="6" customFormat="false" ht="15" hidden="false" customHeight="false" outlineLevel="0" collapsed="false">
      <c r="A6" s="6" t="n">
        <v>14</v>
      </c>
      <c r="B6" s="6" t="s">
        <v>236</v>
      </c>
      <c r="C6" s="6" t="s">
        <v>237</v>
      </c>
      <c r="D6" s="6" t="s">
        <v>232</v>
      </c>
      <c r="E6" s="6"/>
      <c r="F6" s="6" t="s">
        <v>238</v>
      </c>
      <c r="G6" s="6" t="s">
        <v>239</v>
      </c>
      <c r="H6" s="9" t="str">
        <f aca="true">IF(OR(J6="",G6="Done"),"",TODAY()-J6)</f>
        <v/>
      </c>
      <c r="J6" s="16" t="n">
        <v>46295</v>
      </c>
      <c r="L6" s="4" t="s">
        <v>240</v>
      </c>
      <c r="M6" s="15" t="n">
        <f aca="false">COUNTIFS(D5:D44,"Yes",G5:G44,"&lt;&gt;Done")</f>
        <v>1</v>
      </c>
    </row>
    <row r="7" customFormat="false" ht="15" hidden="false" customHeight="false" outlineLevel="0" collapsed="false">
      <c r="A7" s="6" t="n">
        <v>14</v>
      </c>
      <c r="B7" s="6" t="s">
        <v>241</v>
      </c>
      <c r="C7" s="6" t="s">
        <v>46</v>
      </c>
      <c r="D7" s="6" t="s">
        <v>242</v>
      </c>
      <c r="E7" s="6" t="s">
        <v>67</v>
      </c>
      <c r="F7" s="6" t="s">
        <v>243</v>
      </c>
      <c r="G7" s="6" t="s">
        <v>244</v>
      </c>
      <c r="H7" s="9" t="n">
        <f aca="true">IF(OR(J7="",G7="Done"),"",TODAY()-J7)</f>
        <v>2</v>
      </c>
      <c r="J7" s="16" t="n">
        <v>46295</v>
      </c>
      <c r="L7" s="4" t="s">
        <v>239</v>
      </c>
      <c r="M7" s="15" t="n">
        <f aca="false">COUNTIF(G5:G44,"Done")</f>
        <v>2</v>
      </c>
    </row>
    <row r="8" customFormat="false" ht="15" hidden="false" customHeight="false" outlineLevel="0" collapsed="false">
      <c r="A8" s="6" t="n">
        <v>14</v>
      </c>
      <c r="B8" s="6" t="s">
        <v>245</v>
      </c>
      <c r="C8" s="6" t="s">
        <v>46</v>
      </c>
      <c r="D8" s="6" t="s">
        <v>242</v>
      </c>
      <c r="E8" s="6" t="s">
        <v>67</v>
      </c>
      <c r="F8" s="6" t="s">
        <v>246</v>
      </c>
      <c r="G8" s="6" t="s">
        <v>239</v>
      </c>
      <c r="H8" s="9" t="str">
        <f aca="true">IF(OR(J8="",G8="Done"),"",TODAY()-J8)</f>
        <v/>
      </c>
      <c r="J8" s="16" t="n">
        <v>46295</v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9" t="str">
        <f aca="true">IF(OR(J9="",G9="Done"),"",TODAY()-J9)</f>
        <v/>
      </c>
      <c r="J9" s="1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9" t="str">
        <f aca="true">IF(OR(J10="",G10="Done"),"",TODAY()-J10)</f>
        <v/>
      </c>
      <c r="J10" s="1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9" t="str">
        <f aca="true">IF(OR(J11="",G11="Done"),"",TODAY()-J11)</f>
        <v/>
      </c>
      <c r="J11" s="1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9" t="str">
        <f aca="true">IF(OR(J12="",G12="Done"),"",TODAY()-J12)</f>
        <v/>
      </c>
      <c r="J12" s="1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9" t="str">
        <f aca="true">IF(OR(J13="",G13="Done"),"",TODAY()-J13)</f>
        <v/>
      </c>
      <c r="J13" s="1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9" t="str">
        <f aca="true">IF(OR(J14="",G14="Done"),"",TODAY()-J14)</f>
        <v/>
      </c>
      <c r="J14" s="1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9" t="str">
        <f aca="true">IF(OR(J15="",G15="Done"),"",TODAY()-J15)</f>
        <v/>
      </c>
      <c r="J15" s="1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9" t="str">
        <f aca="true">IF(OR(J16="",G16="Done"),"",TODAY()-J16)</f>
        <v/>
      </c>
      <c r="J16" s="1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9" t="str">
        <f aca="true">IF(OR(J17="",G17="Done"),"",TODAY()-J17)</f>
        <v/>
      </c>
      <c r="J17" s="1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9" t="str">
        <f aca="true">IF(OR(J18="",G18="Done"),"",TODAY()-J18)</f>
        <v/>
      </c>
      <c r="J18" s="1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9" t="str">
        <f aca="true">IF(OR(J19="",G19="Done"),"",TODAY()-J19)</f>
        <v/>
      </c>
      <c r="J19" s="1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9" t="str">
        <f aca="true">IF(OR(J20="",G20="Done"),"",TODAY()-J20)</f>
        <v/>
      </c>
      <c r="J20" s="1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9" t="str">
        <f aca="true">IF(OR(J21="",G21="Done"),"",TODAY()-J21)</f>
        <v/>
      </c>
      <c r="J21" s="1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9" t="str">
        <f aca="true">IF(OR(J22="",G22="Done"),"",TODAY()-J22)</f>
        <v/>
      </c>
      <c r="J22" s="1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9" t="str">
        <f aca="true">IF(OR(J23="",G23="Done"),"",TODAY()-J23)</f>
        <v/>
      </c>
      <c r="J23" s="1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9" t="str">
        <f aca="true">IF(OR(J24="",G24="Done"),"",TODAY()-J24)</f>
        <v/>
      </c>
      <c r="J24" s="1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9" t="str">
        <f aca="true">IF(OR(J25="",G25="Done"),"",TODAY()-J25)</f>
        <v/>
      </c>
      <c r="J25" s="1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9" t="str">
        <f aca="true">IF(OR(J26="",G26="Done"),"",TODAY()-J26)</f>
        <v/>
      </c>
      <c r="J26" s="1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9" t="str">
        <f aca="true">IF(OR(J27="",G27="Done"),"",TODAY()-J27)</f>
        <v/>
      </c>
      <c r="J27" s="1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9" t="str">
        <f aca="true">IF(OR(J28="",G28="Done"),"",TODAY()-J28)</f>
        <v/>
      </c>
      <c r="J28" s="1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9" t="str">
        <f aca="true">IF(OR(J29="",G29="Done"),"",TODAY()-J29)</f>
        <v/>
      </c>
      <c r="J29" s="1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9" t="str">
        <f aca="true">IF(OR(J30="",G30="Done"),"",TODAY()-J30)</f>
        <v/>
      </c>
      <c r="J30" s="1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9" t="str">
        <f aca="true">IF(OR(J31="",G31="Done"),"",TODAY()-J31)</f>
        <v/>
      </c>
      <c r="J31" s="1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9" t="str">
        <f aca="true">IF(OR(J32="",G32="Done"),"",TODAY()-J32)</f>
        <v/>
      </c>
      <c r="J32" s="1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9" t="str">
        <f aca="true">IF(OR(J33="",G33="Done"),"",TODAY()-J33)</f>
        <v/>
      </c>
      <c r="J33" s="1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9" t="str">
        <f aca="true">IF(OR(J34="",G34="Done"),"",TODAY()-J34)</f>
        <v/>
      </c>
      <c r="J34" s="1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9" t="str">
        <f aca="true">IF(OR(J35="",G35="Done"),"",TODAY()-J35)</f>
        <v/>
      </c>
      <c r="J35" s="1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9" t="str">
        <f aca="true">IF(OR(J36="",G36="Done"),"",TODAY()-J36)</f>
        <v/>
      </c>
      <c r="J36" s="1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9" t="str">
        <f aca="true">IF(OR(J37="",G37="Done"),"",TODAY()-J37)</f>
        <v/>
      </c>
      <c r="J37" s="1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9" t="str">
        <f aca="true">IF(OR(J38="",G38="Done"),"",TODAY()-J38)</f>
        <v/>
      </c>
      <c r="J38" s="1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9" t="str">
        <f aca="true">IF(OR(J39="",G39="Done"),"",TODAY()-J39)</f>
        <v/>
      </c>
      <c r="J39" s="1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9" t="str">
        <f aca="true">IF(OR(J40="",G40="Done"),"",TODAY()-J40)</f>
        <v/>
      </c>
      <c r="J40" s="1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9" t="str">
        <f aca="true">IF(OR(J41="",G41="Done"),"",TODAY()-J41)</f>
        <v/>
      </c>
      <c r="J41" s="1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9" t="str">
        <f aca="true">IF(OR(J42="",G42="Done"),"",TODAY()-J42)</f>
        <v/>
      </c>
      <c r="J42" s="1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9" t="str">
        <f aca="true">IF(OR(J43="",G43="Done"),"",TODAY()-J43)</f>
        <v/>
      </c>
      <c r="J43" s="1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9" t="str">
        <f aca="true">IF(OR(J44="",G44="Done"),"",TODAY()-J44)</f>
        <v/>
      </c>
      <c r="J44" s="16"/>
    </row>
  </sheetData>
  <conditionalFormatting sqref="D5:D44">
    <cfRule type="cellIs" priority="2" operator="equal" aboveAverage="0" equalAverage="0" bottom="0" percent="0" rank="0" text="" dxfId="0">
      <formula>"Yes"</formula>
    </cfRule>
  </conditionalFormatting>
  <dataValidations count="2">
    <dataValidation allowBlank="false" errorStyle="stop" operator="between" showDropDown="false" showErrorMessage="false" showInputMessage="false" sqref="G5:G44" type="list">
      <formula1>Lookups!$C$5:$C$8</formula1>
      <formula2>0</formula2>
    </dataValidation>
    <dataValidation allowBlank="false" errorStyle="stop" operator="between" showDropDown="false" showErrorMessage="false" showInputMessage="false" sqref="D5:D44" type="list">
      <formula1>Lookups!$E$5:$E$6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5"/>
  </cols>
  <sheetData>
    <row r="1" customFormat="false" ht="18.55" hidden="false" customHeight="false" outlineLevel="0" collapsed="false">
      <c r="A1" s="1" t="s">
        <v>247</v>
      </c>
    </row>
    <row r="2" customFormat="false" ht="15" hidden="false" customHeight="false" outlineLevel="0" collapsed="false">
      <c r="A2" s="2" t="s">
        <v>248</v>
      </c>
    </row>
    <row r="4" customFormat="false" ht="15" hidden="false" customHeight="false" outlineLevel="0" collapsed="false">
      <c r="A4" s="3" t="s">
        <v>249</v>
      </c>
      <c r="B4" s="3" t="s">
        <v>250</v>
      </c>
    </row>
    <row r="5" customFormat="false" ht="15" hidden="false" customHeight="false" outlineLevel="0" collapsed="false">
      <c r="A5" s="4" t="s">
        <v>251</v>
      </c>
      <c r="B5" s="6" t="s">
        <v>252</v>
      </c>
    </row>
    <row r="6" customFormat="false" ht="15" hidden="false" customHeight="false" outlineLevel="0" collapsed="false">
      <c r="A6" s="4" t="s">
        <v>253</v>
      </c>
      <c r="B6" s="6" t="s">
        <v>254</v>
      </c>
    </row>
    <row r="7" customFormat="false" ht="15" hidden="false" customHeight="false" outlineLevel="0" collapsed="false">
      <c r="A7" s="4" t="s">
        <v>255</v>
      </c>
      <c r="B7" s="6" t="s">
        <v>256</v>
      </c>
    </row>
    <row r="8" customFormat="false" ht="15" hidden="false" customHeight="false" outlineLevel="0" collapsed="false">
      <c r="A8" s="4" t="s">
        <v>257</v>
      </c>
      <c r="B8" s="6" t="s">
        <v>258</v>
      </c>
    </row>
    <row r="9" customFormat="false" ht="15" hidden="false" customHeight="false" outlineLevel="0" collapsed="false">
      <c r="A9" s="4" t="s">
        <v>259</v>
      </c>
      <c r="B9" s="6" t="s">
        <v>260</v>
      </c>
    </row>
    <row r="10" customFormat="false" ht="15" hidden="false" customHeight="false" outlineLevel="0" collapsed="false">
      <c r="A10" s="4" t="s">
        <v>261</v>
      </c>
      <c r="B10" s="6" t="s">
        <v>262</v>
      </c>
    </row>
    <row r="11" customFormat="false" ht="15" hidden="false" customHeight="false" outlineLevel="0" collapsed="false">
      <c r="A11" s="4" t="s">
        <v>263</v>
      </c>
      <c r="B11" s="6" t="s">
        <v>264</v>
      </c>
    </row>
    <row r="12" customFormat="false" ht="15" hidden="false" customHeight="false" outlineLevel="0" collapsed="false">
      <c r="A12" s="4" t="s">
        <v>265</v>
      </c>
      <c r="B12" s="6" t="s">
        <v>266</v>
      </c>
    </row>
    <row r="13" customFormat="false" ht="15" hidden="false" customHeight="false" outlineLevel="0" collapsed="false">
      <c r="A13" s="4" t="s">
        <v>267</v>
      </c>
      <c r="B13" s="6" t="s">
        <v>268</v>
      </c>
    </row>
    <row r="14" customFormat="false" ht="15" hidden="false" customHeight="false" outlineLevel="0" collapsed="false">
      <c r="A14" s="4" t="s">
        <v>269</v>
      </c>
      <c r="B14" s="6" t="s">
        <v>270</v>
      </c>
    </row>
    <row r="15" customFormat="false" ht="15" hidden="false" customHeight="false" outlineLevel="0" collapsed="false">
      <c r="A15" s="4" t="s">
        <v>271</v>
      </c>
      <c r="B15" s="6" t="s">
        <v>272</v>
      </c>
    </row>
    <row r="17" customFormat="false" ht="15" hidden="false" customHeight="false" outlineLevel="0" collapsed="false">
      <c r="A17" s="3" t="s">
        <v>273</v>
      </c>
      <c r="B17" s="3" t="s">
        <v>274</v>
      </c>
    </row>
    <row r="18" customFormat="false" ht="15" hidden="false" customHeight="false" outlineLevel="0" collapsed="false">
      <c r="A18" s="4" t="s">
        <v>41</v>
      </c>
      <c r="B18" s="6"/>
    </row>
    <row r="19" customFormat="false" ht="15" hidden="false" customHeight="false" outlineLevel="0" collapsed="false">
      <c r="A19" s="4" t="s">
        <v>47</v>
      </c>
      <c r="B19" s="6"/>
    </row>
    <row r="20" customFormat="false" ht="15" hidden="false" customHeight="false" outlineLevel="0" collapsed="false">
      <c r="A20" s="4" t="s">
        <v>56</v>
      </c>
      <c r="B20" s="6"/>
    </row>
    <row r="21" customFormat="false" ht="15" hidden="false" customHeight="false" outlineLevel="0" collapsed="false">
      <c r="A21" s="4" t="s">
        <v>62</v>
      </c>
      <c r="B21" s="6"/>
    </row>
    <row r="22" customFormat="false" ht="15" hidden="false" customHeight="false" outlineLevel="0" collapsed="false">
      <c r="A22" s="4" t="s">
        <v>67</v>
      </c>
      <c r="B22" s="6"/>
    </row>
    <row r="23" customFormat="false" ht="15" hidden="false" customHeight="false" outlineLevel="0" collapsed="false">
      <c r="A23" s="4" t="s">
        <v>72</v>
      </c>
      <c r="B23" s="6"/>
    </row>
    <row r="24" customFormat="false" ht="15" hidden="false" customHeight="false" outlineLevel="0" collapsed="false">
      <c r="A24" s="4" t="s">
        <v>77</v>
      </c>
      <c r="B24" s="6"/>
    </row>
    <row r="25" customFormat="false" ht="15" hidden="false" customHeight="false" outlineLevel="0" collapsed="false">
      <c r="A25" s="4" t="s">
        <v>84</v>
      </c>
      <c r="B25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10"/>
    <col collapsed="false" customWidth="true" hidden="false" outlineLevel="0" max="6" min="6" style="0" width="3"/>
    <col collapsed="false" customWidth="true" hidden="false" outlineLevel="0" max="7" min="7" style="0" width="12"/>
  </cols>
  <sheetData>
    <row r="1" customFormat="false" ht="18.55" hidden="false" customHeight="false" outlineLevel="0" collapsed="false">
      <c r="A1" s="1" t="s">
        <v>275</v>
      </c>
    </row>
    <row r="2" customFormat="false" ht="15" hidden="false" customHeight="false" outlineLevel="0" collapsed="false">
      <c r="A2" s="2" t="s">
        <v>276</v>
      </c>
    </row>
    <row r="4" customFormat="false" ht="15" hidden="false" customHeight="false" outlineLevel="0" collapsed="false">
      <c r="A4" s="3" t="s">
        <v>33</v>
      </c>
      <c r="C4" s="3" t="s">
        <v>227</v>
      </c>
      <c r="E4" s="3" t="s">
        <v>277</v>
      </c>
      <c r="G4" s="3" t="s">
        <v>187</v>
      </c>
    </row>
    <row r="5" customFormat="false" ht="15" hidden="false" customHeight="false" outlineLevel="0" collapsed="false">
      <c r="A5" s="5" t="s">
        <v>41</v>
      </c>
      <c r="C5" s="5" t="s">
        <v>244</v>
      </c>
      <c r="E5" s="5" t="s">
        <v>242</v>
      </c>
      <c r="G5" s="5" t="s">
        <v>192</v>
      </c>
    </row>
    <row r="6" customFormat="false" ht="15" hidden="false" customHeight="false" outlineLevel="0" collapsed="false">
      <c r="A6" s="5" t="s">
        <v>47</v>
      </c>
      <c r="C6" s="5" t="s">
        <v>234</v>
      </c>
      <c r="E6" s="5" t="s">
        <v>232</v>
      </c>
      <c r="G6" s="5" t="s">
        <v>278</v>
      </c>
    </row>
    <row r="7" customFormat="false" ht="15" hidden="false" customHeight="false" outlineLevel="0" collapsed="false">
      <c r="A7" s="5" t="s">
        <v>54</v>
      </c>
      <c r="C7" s="5" t="s">
        <v>239</v>
      </c>
      <c r="G7" s="5" t="s">
        <v>204</v>
      </c>
    </row>
    <row r="8" customFormat="false" ht="15" hidden="false" customHeight="false" outlineLevel="0" collapsed="false">
      <c r="C8" s="5" t="s">
        <v>279</v>
      </c>
      <c r="G8" s="5" t="s">
        <v>280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2026-10-02T20:06:17Z</dcterms:created>
  <dc:creator>openpyxl</dc:creator>
  <dc:description/>
  <dc:language>en-US</dc:language>
  <cp:lastModifiedBy/>
  <dcterms:modified xsi:type="dcterms:W3CDTF">2026-10-02T20:06:17Z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